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 defaultThemeVersion="124226"/>
  <bookViews>
    <workbookView xWindow="0" yWindow="0" windowWidth="20730" windowHeight="11760" activeTab="1"/>
  </bookViews>
  <sheets>
    <sheet name="Assumptions" sheetId="4" r:id="rId1"/>
    <sheet name="Case - Model" sheetId="2" r:id="rId2"/>
  </sheets>
  <definedNames>
    <definedName name="Cases">'Case - Model'!#REF!</definedName>
  </definedNames>
  <calcPr calcId="144525"/>
</workbook>
</file>

<file path=xl/calcChain.xml><?xml version="1.0" encoding="utf-8"?>
<calcChain xmlns="http://schemas.openxmlformats.org/spreadsheetml/2006/main">
  <c r="E92" i="2" l="1"/>
  <c r="AB123" i="2" l="1"/>
  <c r="B23" i="4"/>
  <c r="E122" i="2"/>
  <c r="F122" i="2"/>
  <c r="D122" i="2"/>
  <c r="G118" i="2"/>
  <c r="H118" i="2"/>
  <c r="I118" i="2"/>
  <c r="J118" i="2"/>
  <c r="K118" i="2"/>
  <c r="L118" i="2"/>
  <c r="M118" i="2"/>
  <c r="N118" i="2"/>
  <c r="O118" i="2"/>
  <c r="P118" i="2"/>
  <c r="Q118" i="2"/>
  <c r="R118" i="2"/>
  <c r="S118" i="2"/>
  <c r="T118" i="2"/>
  <c r="U118" i="2"/>
  <c r="V118" i="2"/>
  <c r="W118" i="2"/>
  <c r="X118" i="2"/>
  <c r="Y118" i="2"/>
  <c r="Z118" i="2"/>
  <c r="AA118" i="2"/>
  <c r="AB118" i="2"/>
  <c r="E118" i="2"/>
  <c r="F118" i="2"/>
  <c r="D118" i="2"/>
  <c r="E125" i="2" l="1"/>
  <c r="F125" i="2"/>
  <c r="D125" i="2"/>
  <c r="E120" i="2"/>
  <c r="F120" i="2"/>
  <c r="G120" i="2"/>
  <c r="H120" i="2"/>
  <c r="I120" i="2"/>
  <c r="J120" i="2"/>
  <c r="K120" i="2"/>
  <c r="L120" i="2"/>
  <c r="M120" i="2"/>
  <c r="N120" i="2"/>
  <c r="O120" i="2"/>
  <c r="P120" i="2"/>
  <c r="Q120" i="2"/>
  <c r="R120" i="2"/>
  <c r="S120" i="2"/>
  <c r="T120" i="2"/>
  <c r="U120" i="2"/>
  <c r="V120" i="2"/>
  <c r="W120" i="2"/>
  <c r="X120" i="2"/>
  <c r="Y120" i="2"/>
  <c r="Z120" i="2"/>
  <c r="AA120" i="2"/>
  <c r="AB120" i="2"/>
  <c r="E121" i="2"/>
  <c r="F121" i="2"/>
  <c r="G122" i="2"/>
  <c r="H122" i="2"/>
  <c r="I122" i="2"/>
  <c r="J122" i="2"/>
  <c r="K122" i="2"/>
  <c r="L122" i="2"/>
  <c r="M122" i="2"/>
  <c r="N122" i="2"/>
  <c r="O122" i="2"/>
  <c r="P122" i="2"/>
  <c r="Q122" i="2"/>
  <c r="R122" i="2"/>
  <c r="S122" i="2"/>
  <c r="T122" i="2"/>
  <c r="U122" i="2"/>
  <c r="V122" i="2"/>
  <c r="W122" i="2"/>
  <c r="X122" i="2"/>
  <c r="Y122" i="2"/>
  <c r="Z122" i="2"/>
  <c r="AA122" i="2"/>
  <c r="AB122" i="2"/>
  <c r="D121" i="2"/>
  <c r="D120" i="2"/>
  <c r="E119" i="2"/>
  <c r="F119" i="2"/>
  <c r="D119" i="2"/>
  <c r="E108" i="2"/>
  <c r="F108" i="2"/>
  <c r="G108" i="2"/>
  <c r="H108" i="2"/>
  <c r="I108" i="2"/>
  <c r="J108" i="2"/>
  <c r="K108" i="2"/>
  <c r="L108" i="2"/>
  <c r="M108" i="2"/>
  <c r="N108" i="2"/>
  <c r="O108" i="2"/>
  <c r="P108" i="2"/>
  <c r="Q108" i="2"/>
  <c r="R108" i="2"/>
  <c r="S108" i="2"/>
  <c r="T108" i="2"/>
  <c r="U108" i="2"/>
  <c r="V108" i="2"/>
  <c r="W108" i="2"/>
  <c r="X108" i="2"/>
  <c r="Y108" i="2"/>
  <c r="Z108" i="2"/>
  <c r="AA108" i="2"/>
  <c r="AB108" i="2"/>
  <c r="D108" i="2"/>
  <c r="H107" i="2"/>
  <c r="I107" i="2"/>
  <c r="J107" i="2"/>
  <c r="K107" i="2"/>
  <c r="L107" i="2"/>
  <c r="M107" i="2"/>
  <c r="N107" i="2"/>
  <c r="O107" i="2"/>
  <c r="P107" i="2"/>
  <c r="Q107" i="2"/>
  <c r="R107" i="2"/>
  <c r="S107" i="2"/>
  <c r="T107" i="2"/>
  <c r="U107" i="2"/>
  <c r="V107" i="2"/>
  <c r="W107" i="2"/>
  <c r="X107" i="2"/>
  <c r="Y107" i="2"/>
  <c r="Z107" i="2"/>
  <c r="AA107" i="2"/>
  <c r="AB107" i="2"/>
  <c r="G107" i="2"/>
  <c r="E106" i="2"/>
  <c r="F106" i="2"/>
  <c r="G106" i="2"/>
  <c r="H106" i="2"/>
  <c r="I106" i="2"/>
  <c r="J106" i="2"/>
  <c r="K106" i="2"/>
  <c r="L106" i="2"/>
  <c r="M106" i="2"/>
  <c r="N106" i="2"/>
  <c r="O106" i="2"/>
  <c r="P106" i="2"/>
  <c r="Q106" i="2"/>
  <c r="R106" i="2"/>
  <c r="S106" i="2"/>
  <c r="T106" i="2"/>
  <c r="U106" i="2"/>
  <c r="V106" i="2"/>
  <c r="W106" i="2"/>
  <c r="X106" i="2"/>
  <c r="Y106" i="2"/>
  <c r="Z106" i="2"/>
  <c r="AA106" i="2"/>
  <c r="AB106" i="2"/>
  <c r="D106" i="2"/>
  <c r="E103" i="2"/>
  <c r="F103" i="2"/>
  <c r="G103" i="2"/>
  <c r="H103" i="2"/>
  <c r="I103" i="2"/>
  <c r="J103" i="2"/>
  <c r="K103" i="2"/>
  <c r="L103" i="2"/>
  <c r="M103" i="2"/>
  <c r="N103" i="2"/>
  <c r="O103" i="2"/>
  <c r="P103" i="2"/>
  <c r="Q103" i="2"/>
  <c r="R103" i="2"/>
  <c r="S103" i="2"/>
  <c r="T103" i="2"/>
  <c r="U103" i="2"/>
  <c r="V103" i="2"/>
  <c r="W103" i="2"/>
  <c r="X103" i="2"/>
  <c r="Y103" i="2"/>
  <c r="Z103" i="2"/>
  <c r="AA103" i="2"/>
  <c r="AB103" i="2"/>
  <c r="D103" i="2"/>
  <c r="E104" i="2"/>
  <c r="F104" i="2"/>
  <c r="D104" i="2"/>
  <c r="E102" i="2"/>
  <c r="F102" i="2"/>
  <c r="G102" i="2"/>
  <c r="H102" i="2"/>
  <c r="I102" i="2"/>
  <c r="J102" i="2"/>
  <c r="K102" i="2"/>
  <c r="L102" i="2"/>
  <c r="M102" i="2"/>
  <c r="N102" i="2"/>
  <c r="O102" i="2"/>
  <c r="P102" i="2"/>
  <c r="Q102" i="2"/>
  <c r="R102" i="2"/>
  <c r="S102" i="2"/>
  <c r="T102" i="2"/>
  <c r="U102" i="2"/>
  <c r="V102" i="2"/>
  <c r="W102" i="2"/>
  <c r="X102" i="2"/>
  <c r="Y102" i="2"/>
  <c r="Z102" i="2"/>
  <c r="AA102" i="2"/>
  <c r="AB102" i="2"/>
  <c r="D102" i="2"/>
  <c r="G47" i="2"/>
  <c r="H45" i="2"/>
  <c r="I45" i="2"/>
  <c r="J45" i="2"/>
  <c r="K45" i="2"/>
  <c r="L45" i="2"/>
  <c r="M45" i="2"/>
  <c r="N45" i="2"/>
  <c r="O45" i="2"/>
  <c r="P45" i="2"/>
  <c r="Q45" i="2"/>
  <c r="R45" i="2"/>
  <c r="S45" i="2"/>
  <c r="T45" i="2"/>
  <c r="U45" i="2"/>
  <c r="V45" i="2"/>
  <c r="W45" i="2"/>
  <c r="X45" i="2"/>
  <c r="Y45" i="2"/>
  <c r="Z45" i="2"/>
  <c r="AA45" i="2"/>
  <c r="AB45" i="2"/>
  <c r="G45" i="2"/>
  <c r="E101" i="2"/>
  <c r="F101" i="2"/>
  <c r="D101" i="2"/>
  <c r="G98" i="2"/>
  <c r="G96" i="2"/>
  <c r="G97" i="2"/>
  <c r="H96" i="2"/>
  <c r="I96" i="2"/>
  <c r="J96" i="2"/>
  <c r="K96" i="2"/>
  <c r="L96" i="2"/>
  <c r="M96" i="2"/>
  <c r="N96" i="2"/>
  <c r="O96" i="2"/>
  <c r="P96" i="2"/>
  <c r="Q96" i="2"/>
  <c r="R96" i="2"/>
  <c r="S96" i="2"/>
  <c r="T96" i="2"/>
  <c r="U96" i="2"/>
  <c r="V96" i="2"/>
  <c r="W96" i="2"/>
  <c r="X96" i="2"/>
  <c r="Y96" i="2"/>
  <c r="Z96" i="2"/>
  <c r="AA96" i="2"/>
  <c r="AB96" i="2"/>
  <c r="B96" i="2"/>
  <c r="E69" i="2"/>
  <c r="F69" i="2"/>
  <c r="D69" i="2"/>
  <c r="H76" i="2"/>
  <c r="I76" i="2"/>
  <c r="J76" i="2"/>
  <c r="K76" i="2"/>
  <c r="L76" i="2"/>
  <c r="M76" i="2"/>
  <c r="N76" i="2"/>
  <c r="O76" i="2"/>
  <c r="P76" i="2"/>
  <c r="Q76" i="2"/>
  <c r="R76" i="2"/>
  <c r="S76" i="2"/>
  <c r="T76" i="2"/>
  <c r="U76" i="2"/>
  <c r="V76" i="2"/>
  <c r="W76" i="2"/>
  <c r="X76" i="2"/>
  <c r="Y76" i="2"/>
  <c r="Z76" i="2"/>
  <c r="AA76" i="2"/>
  <c r="AB76" i="2"/>
  <c r="G76" i="2"/>
  <c r="G63" i="2"/>
  <c r="E65" i="2"/>
  <c r="F65" i="2"/>
  <c r="D65" i="2"/>
  <c r="H62" i="2"/>
  <c r="I62" i="2" s="1"/>
  <c r="J62" i="2" s="1"/>
  <c r="K62" i="2" s="1"/>
  <c r="L62" i="2" s="1"/>
  <c r="M62" i="2" s="1"/>
  <c r="N62" i="2" s="1"/>
  <c r="O62" i="2" s="1"/>
  <c r="P62" i="2" s="1"/>
  <c r="Q62" i="2" s="1"/>
  <c r="R62" i="2" s="1"/>
  <c r="S62" i="2" s="1"/>
  <c r="T62" i="2" s="1"/>
  <c r="U62" i="2" s="1"/>
  <c r="V62" i="2" s="1"/>
  <c r="W62" i="2" s="1"/>
  <c r="X62" i="2" s="1"/>
  <c r="Y62" i="2" s="1"/>
  <c r="Z62" i="2" s="1"/>
  <c r="AA62" i="2" s="1"/>
  <c r="AB62" i="2" s="1"/>
  <c r="G62" i="2"/>
  <c r="G61" i="2"/>
  <c r="H61" i="2"/>
  <c r="I61" i="2"/>
  <c r="J61" i="2"/>
  <c r="K61" i="2" s="1"/>
  <c r="L61" i="2" s="1"/>
  <c r="M61" i="2" s="1"/>
  <c r="N61" i="2" s="1"/>
  <c r="O61" i="2" s="1"/>
  <c r="P61" i="2" s="1"/>
  <c r="Q61" i="2" s="1"/>
  <c r="R61" i="2" s="1"/>
  <c r="S61" i="2" s="1"/>
  <c r="T61" i="2" s="1"/>
  <c r="U61" i="2" s="1"/>
  <c r="V61" i="2" s="1"/>
  <c r="W61" i="2" s="1"/>
  <c r="X61" i="2" s="1"/>
  <c r="Y61" i="2" s="1"/>
  <c r="Z61" i="2" s="1"/>
  <c r="AA61" i="2" s="1"/>
  <c r="AB61" i="2" s="1"/>
  <c r="F61" i="2"/>
  <c r="E61" i="2"/>
  <c r="D61" i="2"/>
  <c r="F91" i="2"/>
  <c r="F92" i="2"/>
  <c r="G91" i="2" s="1"/>
  <c r="E91" i="2"/>
  <c r="D92" i="2"/>
  <c r="E89" i="2"/>
  <c r="F89" i="2"/>
  <c r="D89" i="2"/>
  <c r="AB85" i="2"/>
  <c r="AA55" i="2"/>
  <c r="K82" i="2"/>
  <c r="L82" i="2"/>
  <c r="M82" i="2"/>
  <c r="N82" i="2"/>
  <c r="O82" i="2"/>
  <c r="P82" i="2"/>
  <c r="Q82" i="2"/>
  <c r="R82" i="2"/>
  <c r="S82" i="2"/>
  <c r="T82" i="2"/>
  <c r="U82" i="2"/>
  <c r="V82" i="2"/>
  <c r="W82" i="2"/>
  <c r="X82" i="2"/>
  <c r="Y82" i="2"/>
  <c r="Z82" i="2"/>
  <c r="AA82" i="2"/>
  <c r="AB82" i="2"/>
  <c r="K84" i="2"/>
  <c r="L84" i="2"/>
  <c r="M84" i="2"/>
  <c r="N84" i="2"/>
  <c r="O84" i="2"/>
  <c r="P84" i="2"/>
  <c r="Q84" i="2"/>
  <c r="R84" i="2"/>
  <c r="S84" i="2"/>
  <c r="T84" i="2"/>
  <c r="U84" i="2"/>
  <c r="V84" i="2"/>
  <c r="W84" i="2"/>
  <c r="X84" i="2"/>
  <c r="Y84" i="2"/>
  <c r="Z84" i="2"/>
  <c r="AA84" i="2"/>
  <c r="AB84" i="2"/>
  <c r="K85" i="2"/>
  <c r="K87" i="2" s="1"/>
  <c r="L85" i="2"/>
  <c r="L87" i="2" s="1"/>
  <c r="M85" i="2"/>
  <c r="N85" i="2"/>
  <c r="O85" i="2"/>
  <c r="O87" i="2" s="1"/>
  <c r="P85" i="2"/>
  <c r="P87" i="2" s="1"/>
  <c r="Q85" i="2"/>
  <c r="R85" i="2"/>
  <c r="S85" i="2"/>
  <c r="S87" i="2" s="1"/>
  <c r="T85" i="2"/>
  <c r="T87" i="2" s="1"/>
  <c r="U85" i="2"/>
  <c r="V85" i="2"/>
  <c r="W85" i="2"/>
  <c r="W87" i="2" s="1"/>
  <c r="X85" i="2"/>
  <c r="X87" i="2" s="1"/>
  <c r="Y85" i="2"/>
  <c r="Z85" i="2"/>
  <c r="AA85" i="2"/>
  <c r="AA87" i="2" s="1"/>
  <c r="AB87" i="2"/>
  <c r="M87" i="2"/>
  <c r="N87" i="2"/>
  <c r="Q87" i="2"/>
  <c r="R87" i="2"/>
  <c r="U87" i="2"/>
  <c r="V87" i="2"/>
  <c r="Y87" i="2"/>
  <c r="Z87" i="2"/>
  <c r="J85" i="2"/>
  <c r="E87" i="2" l="1"/>
  <c r="F87" i="2"/>
  <c r="G87" i="2"/>
  <c r="H87" i="2"/>
  <c r="I87" i="2"/>
  <c r="J87" i="2"/>
  <c r="D87" i="2"/>
  <c r="G84" i="2"/>
  <c r="H84" i="2"/>
  <c r="I84" i="2"/>
  <c r="J84" i="2"/>
  <c r="G85" i="2"/>
  <c r="H85" i="2"/>
  <c r="I85" i="2"/>
  <c r="E85" i="2"/>
  <c r="F85" i="2"/>
  <c r="D85" i="2"/>
  <c r="E84" i="2"/>
  <c r="F84" i="2"/>
  <c r="D84" i="2"/>
  <c r="G82" i="2"/>
  <c r="H82" i="2"/>
  <c r="I82" i="2"/>
  <c r="J82" i="2"/>
  <c r="E82" i="2"/>
  <c r="F82" i="2"/>
  <c r="D82" i="2"/>
  <c r="E81" i="2"/>
  <c r="F81" i="2"/>
  <c r="D81" i="2"/>
  <c r="E79" i="2"/>
  <c r="F79" i="2"/>
  <c r="D79" i="2"/>
  <c r="K63" i="2"/>
  <c r="L63" i="2"/>
  <c r="M63" i="2"/>
  <c r="N63" i="2"/>
  <c r="O63" i="2"/>
  <c r="P63" i="2"/>
  <c r="Q63" i="2"/>
  <c r="R63" i="2"/>
  <c r="S63" i="2"/>
  <c r="T63" i="2"/>
  <c r="U63" i="2"/>
  <c r="V63" i="2"/>
  <c r="W63" i="2"/>
  <c r="X63" i="2"/>
  <c r="Y63" i="2"/>
  <c r="Z63" i="2"/>
  <c r="AA63" i="2"/>
  <c r="AB63" i="2"/>
  <c r="E63" i="2"/>
  <c r="E66" i="2" s="1"/>
  <c r="F63" i="2"/>
  <c r="F66" i="2" s="1"/>
  <c r="H63" i="2"/>
  <c r="I63" i="2"/>
  <c r="J63" i="2"/>
  <c r="E77" i="2"/>
  <c r="F77" i="2"/>
  <c r="D77" i="2"/>
  <c r="E74" i="2"/>
  <c r="F74" i="2"/>
  <c r="D74" i="2"/>
  <c r="H56" i="2"/>
  <c r="I56" i="2"/>
  <c r="J56" i="2" s="1"/>
  <c r="K56" i="2" s="1"/>
  <c r="L56" i="2" s="1"/>
  <c r="M56" i="2" s="1"/>
  <c r="N56" i="2" s="1"/>
  <c r="O56" i="2" s="1"/>
  <c r="P56" i="2" s="1"/>
  <c r="Q56" i="2" s="1"/>
  <c r="R56" i="2" s="1"/>
  <c r="S56" i="2" s="1"/>
  <c r="T56" i="2" s="1"/>
  <c r="U56" i="2" s="1"/>
  <c r="V56" i="2" s="1"/>
  <c r="W56" i="2" s="1"/>
  <c r="X56" i="2" s="1"/>
  <c r="Y56" i="2" s="1"/>
  <c r="Z56" i="2" s="1"/>
  <c r="AA56" i="2" s="1"/>
  <c r="AB56" i="2" s="1"/>
  <c r="G56" i="2"/>
  <c r="G55" i="2"/>
  <c r="H55" i="2"/>
  <c r="I55" i="2"/>
  <c r="J55" i="2"/>
  <c r="K55" i="2"/>
  <c r="L55" i="2"/>
  <c r="M55" i="2"/>
  <c r="N55" i="2"/>
  <c r="O55" i="2"/>
  <c r="P55" i="2"/>
  <c r="Q55" i="2"/>
  <c r="R55" i="2"/>
  <c r="S55" i="2"/>
  <c r="T55" i="2"/>
  <c r="U55" i="2"/>
  <c r="V55" i="2"/>
  <c r="W55" i="2"/>
  <c r="X55" i="2"/>
  <c r="Y55" i="2"/>
  <c r="Z55" i="2"/>
  <c r="E68" i="2"/>
  <c r="F68" i="2"/>
  <c r="D68" i="2"/>
  <c r="D66" i="2"/>
  <c r="D63" i="2"/>
  <c r="G43" i="2"/>
  <c r="H43" i="2" s="1"/>
  <c r="I43" i="2" s="1"/>
  <c r="J43" i="2" s="1"/>
  <c r="K43" i="2" s="1"/>
  <c r="L43" i="2" s="1"/>
  <c r="M43" i="2" s="1"/>
  <c r="N43" i="2" s="1"/>
  <c r="O43" i="2" s="1"/>
  <c r="P43" i="2" s="1"/>
  <c r="Q43" i="2" s="1"/>
  <c r="R43" i="2" s="1"/>
  <c r="S43" i="2" s="1"/>
  <c r="T43" i="2" s="1"/>
  <c r="U43" i="2" s="1"/>
  <c r="V43" i="2" s="1"/>
  <c r="W43" i="2" s="1"/>
  <c r="X43" i="2" s="1"/>
  <c r="Y43" i="2" s="1"/>
  <c r="Z43" i="2" s="1"/>
  <c r="AA43" i="2" s="1"/>
  <c r="AB43" i="2" s="1"/>
  <c r="I42" i="2"/>
  <c r="J42" i="2"/>
  <c r="K42" i="2"/>
  <c r="L42" i="2"/>
  <c r="M42" i="2"/>
  <c r="N42" i="2"/>
  <c r="O42" i="2"/>
  <c r="P42" i="2"/>
  <c r="Q42" i="2"/>
  <c r="R42" i="2"/>
  <c r="S42" i="2"/>
  <c r="T42" i="2"/>
  <c r="U42" i="2"/>
  <c r="V42" i="2"/>
  <c r="W42" i="2"/>
  <c r="X42" i="2"/>
  <c r="Y42" i="2"/>
  <c r="Z42" i="2"/>
  <c r="AA42" i="2"/>
  <c r="AB42" i="2"/>
  <c r="H42" i="2"/>
  <c r="K34" i="2" l="1"/>
  <c r="L34" i="2"/>
  <c r="M34" i="2"/>
  <c r="N34" i="2"/>
  <c r="O34" i="2"/>
  <c r="P34" i="2"/>
  <c r="Q34" i="2"/>
  <c r="R34" i="2"/>
  <c r="S34" i="2"/>
  <c r="T34" i="2"/>
  <c r="U34" i="2"/>
  <c r="V34" i="2"/>
  <c r="W34" i="2"/>
  <c r="X34" i="2"/>
  <c r="Y34" i="2"/>
  <c r="Z34" i="2"/>
  <c r="AA34" i="2"/>
  <c r="AB34" i="2"/>
  <c r="K35" i="2"/>
  <c r="L35" i="2"/>
  <c r="M35" i="2"/>
  <c r="N35" i="2"/>
  <c r="O35" i="2"/>
  <c r="P35" i="2"/>
  <c r="Q35" i="2"/>
  <c r="R35" i="2"/>
  <c r="S35" i="2"/>
  <c r="T35" i="2"/>
  <c r="U35" i="2"/>
  <c r="V35" i="2"/>
  <c r="W35" i="2"/>
  <c r="X35" i="2"/>
  <c r="Y35" i="2"/>
  <c r="Z35" i="2"/>
  <c r="AA35" i="2"/>
  <c r="AB35" i="2"/>
  <c r="K36" i="2"/>
  <c r="L36" i="2"/>
  <c r="M36" i="2"/>
  <c r="N36" i="2"/>
  <c r="O36" i="2"/>
  <c r="P36" i="2"/>
  <c r="Q36" i="2"/>
  <c r="R36" i="2"/>
  <c r="S36" i="2"/>
  <c r="T36" i="2"/>
  <c r="U36" i="2"/>
  <c r="V36" i="2"/>
  <c r="W36" i="2"/>
  <c r="X36" i="2"/>
  <c r="Y36" i="2"/>
  <c r="Z36" i="2"/>
  <c r="AA36" i="2"/>
  <c r="AB36" i="2"/>
  <c r="I34" i="2"/>
  <c r="J34" i="2"/>
  <c r="I35" i="2"/>
  <c r="J35" i="2"/>
  <c r="I36" i="2"/>
  <c r="J36" i="2"/>
  <c r="H36" i="2"/>
  <c r="H35" i="2"/>
  <c r="H34" i="2"/>
  <c r="G33" i="2"/>
  <c r="G32" i="2"/>
  <c r="G31" i="2"/>
  <c r="K12" i="2"/>
  <c r="K16" i="2" s="1"/>
  <c r="L12" i="2"/>
  <c r="L16" i="2" s="1"/>
  <c r="M12" i="2"/>
  <c r="M16" i="2" s="1"/>
  <c r="N12" i="2"/>
  <c r="N16" i="2" s="1"/>
  <c r="O12" i="2"/>
  <c r="O16" i="2" s="1"/>
  <c r="P12" i="2"/>
  <c r="P16" i="2" s="1"/>
  <c r="Q12" i="2"/>
  <c r="Q16" i="2" s="1"/>
  <c r="R12" i="2"/>
  <c r="R16" i="2" s="1"/>
  <c r="S12" i="2"/>
  <c r="S16" i="2" s="1"/>
  <c r="T12" i="2"/>
  <c r="T16" i="2" s="1"/>
  <c r="U12" i="2"/>
  <c r="U16" i="2" s="1"/>
  <c r="V12" i="2"/>
  <c r="V16" i="2" s="1"/>
  <c r="W12" i="2"/>
  <c r="X12" i="2"/>
  <c r="Y12" i="2"/>
  <c r="Y16" i="2" s="1"/>
  <c r="Z12" i="2"/>
  <c r="Z16" i="2" s="1"/>
  <c r="AA12" i="2"/>
  <c r="AA16" i="2" s="1"/>
  <c r="AB12" i="2"/>
  <c r="AB16" i="2" s="1"/>
  <c r="W16" i="2"/>
  <c r="X16" i="2"/>
  <c r="B17" i="2"/>
  <c r="F24" i="2"/>
  <c r="E24" i="2"/>
  <c r="D24" i="2"/>
  <c r="D22" i="2"/>
  <c r="J12" i="2"/>
  <c r="J16" i="2" s="1"/>
  <c r="I12" i="2"/>
  <c r="I16" i="2" s="1"/>
  <c r="H12" i="2"/>
  <c r="H16" i="2" s="1"/>
  <c r="G12" i="2"/>
  <c r="G16" i="2" s="1"/>
  <c r="F12" i="2"/>
  <c r="E12" i="2"/>
  <c r="D12" i="2"/>
  <c r="H17" i="2" l="1"/>
  <c r="H25" i="2" s="1"/>
  <c r="D23" i="2"/>
  <c r="H31" i="2"/>
  <c r="I31" i="2" s="1"/>
  <c r="D10" i="2"/>
  <c r="D16" i="2" s="1"/>
  <c r="D19" i="2" s="1"/>
  <c r="D57" i="2" s="1"/>
  <c r="H33" i="2"/>
  <c r="I33" i="2" s="1"/>
  <c r="J33" i="2" s="1"/>
  <c r="K33" i="2" s="1"/>
  <c r="L33" i="2" s="1"/>
  <c r="M33" i="2" s="1"/>
  <c r="N33" i="2" s="1"/>
  <c r="O33" i="2" s="1"/>
  <c r="P33" i="2" s="1"/>
  <c r="Q33" i="2" s="1"/>
  <c r="R33" i="2" s="1"/>
  <c r="S33" i="2" s="1"/>
  <c r="T33" i="2" s="1"/>
  <c r="U33" i="2" s="1"/>
  <c r="V33" i="2" s="1"/>
  <c r="W33" i="2" s="1"/>
  <c r="X33" i="2" s="1"/>
  <c r="Y33" i="2" s="1"/>
  <c r="Z33" i="2" s="1"/>
  <c r="AA33" i="2" s="1"/>
  <c r="AB33" i="2" s="1"/>
  <c r="G41" i="2"/>
  <c r="G40" i="2"/>
  <c r="M17" i="2"/>
  <c r="H32" i="2"/>
  <c r="I32" i="2" s="1"/>
  <c r="J32" i="2" s="1"/>
  <c r="K32" i="2" s="1"/>
  <c r="L32" i="2" s="1"/>
  <c r="M32" i="2" s="1"/>
  <c r="N32" i="2" s="1"/>
  <c r="O32" i="2" s="1"/>
  <c r="P32" i="2" s="1"/>
  <c r="Q32" i="2" s="1"/>
  <c r="R32" i="2" s="1"/>
  <c r="S32" i="2" s="1"/>
  <c r="T32" i="2" s="1"/>
  <c r="U32" i="2" s="1"/>
  <c r="V32" i="2" s="1"/>
  <c r="W32" i="2" s="1"/>
  <c r="X32" i="2" s="1"/>
  <c r="Y32" i="2" s="1"/>
  <c r="Z32" i="2" s="1"/>
  <c r="AA32" i="2" s="1"/>
  <c r="AB32" i="2" s="1"/>
  <c r="G17" i="2"/>
  <c r="G44" i="2" l="1"/>
  <c r="G46" i="2" s="1"/>
  <c r="G48" i="2" s="1"/>
  <c r="G49" i="2" s="1"/>
  <c r="G50" i="2" s="1"/>
  <c r="G119" i="2" s="1"/>
  <c r="G68" i="2"/>
  <c r="D17" i="2"/>
  <c r="I17" i="2" s="1"/>
  <c r="D11" i="2"/>
  <c r="H41" i="2"/>
  <c r="M25" i="2"/>
  <c r="R17" i="2"/>
  <c r="G25" i="2"/>
  <c r="L17" i="2"/>
  <c r="H40" i="2"/>
  <c r="J31" i="2"/>
  <c r="I40" i="2"/>
  <c r="I41" i="2"/>
  <c r="D25" i="2"/>
  <c r="D26" i="2" s="1"/>
  <c r="I44" i="2" l="1"/>
  <c r="I46" i="2" s="1"/>
  <c r="I68" i="2"/>
  <c r="H44" i="2"/>
  <c r="H46" i="2" s="1"/>
  <c r="H68" i="2"/>
  <c r="I77" i="2" s="1"/>
  <c r="I121" i="2" s="1"/>
  <c r="G77" i="2"/>
  <c r="G121" i="2" s="1"/>
  <c r="G125" i="2" s="1"/>
  <c r="G101" i="2"/>
  <c r="G104" i="2" s="1"/>
  <c r="G74" i="2"/>
  <c r="G79" i="2" s="1"/>
  <c r="G89" i="2" s="1"/>
  <c r="G92" i="2" s="1"/>
  <c r="G57" i="2"/>
  <c r="E22" i="2"/>
  <c r="D55" i="2"/>
  <c r="D58" i="2" s="1"/>
  <c r="D70" i="2" s="1"/>
  <c r="I25" i="2"/>
  <c r="N17" i="2"/>
  <c r="K31" i="2"/>
  <c r="J40" i="2"/>
  <c r="J68" i="2" s="1"/>
  <c r="J41" i="2"/>
  <c r="W17" i="2"/>
  <c r="R25" i="2"/>
  <c r="L25" i="2"/>
  <c r="Q17" i="2"/>
  <c r="E23" i="2"/>
  <c r="E10" i="2" s="1"/>
  <c r="G110" i="2" l="1"/>
  <c r="H77" i="2"/>
  <c r="H121" i="2" s="1"/>
  <c r="J77" i="2"/>
  <c r="J121" i="2" s="1"/>
  <c r="G58" i="2"/>
  <c r="H91" i="2"/>
  <c r="G65" i="2"/>
  <c r="G66" i="2" s="1"/>
  <c r="J44" i="2"/>
  <c r="J46" i="2" s="1"/>
  <c r="L31" i="2"/>
  <c r="K41" i="2"/>
  <c r="K40" i="2"/>
  <c r="AB17" i="2"/>
  <c r="AB25" i="2" s="1"/>
  <c r="W25" i="2"/>
  <c r="S17" i="2"/>
  <c r="N25" i="2"/>
  <c r="Q25" i="2"/>
  <c r="V17" i="2"/>
  <c r="E17" i="2"/>
  <c r="E16" i="2"/>
  <c r="E19" i="2" s="1"/>
  <c r="E57" i="2" s="1"/>
  <c r="E11" i="2"/>
  <c r="K44" i="2" l="1"/>
  <c r="K46" i="2" s="1"/>
  <c r="K68" i="2"/>
  <c r="H97" i="2"/>
  <c r="H98" i="2" s="1"/>
  <c r="H47" i="2" s="1"/>
  <c r="H48" i="2" s="1"/>
  <c r="H49" i="2" s="1"/>
  <c r="H50" i="2" s="1"/>
  <c r="G69" i="2"/>
  <c r="G70" i="2" s="1"/>
  <c r="S25" i="2"/>
  <c r="X17" i="2"/>
  <c r="X25" i="2" s="1"/>
  <c r="AA17" i="2"/>
  <c r="AA25" i="2" s="1"/>
  <c r="V25" i="2"/>
  <c r="M31" i="2"/>
  <c r="L40" i="2"/>
  <c r="L68" i="2" s="1"/>
  <c r="L41" i="2"/>
  <c r="E25" i="2"/>
  <c r="E26" i="2" s="1"/>
  <c r="J17" i="2"/>
  <c r="H119" i="2" l="1"/>
  <c r="H125" i="2" s="1"/>
  <c r="H101" i="2"/>
  <c r="H104" i="2" s="1"/>
  <c r="H74" i="2"/>
  <c r="H79" i="2" s="1"/>
  <c r="H89" i="2" s="1"/>
  <c r="H92" i="2" s="1"/>
  <c r="H65" i="2" s="1"/>
  <c r="H66" i="2" s="1"/>
  <c r="H57" i="2"/>
  <c r="H58" i="2" s="1"/>
  <c r="L77" i="2"/>
  <c r="L121" i="2" s="1"/>
  <c r="K77" i="2"/>
  <c r="K121" i="2" s="1"/>
  <c r="F22" i="2"/>
  <c r="E55" i="2"/>
  <c r="E58" i="2" s="1"/>
  <c r="E70" i="2" s="1"/>
  <c r="L44" i="2"/>
  <c r="L46" i="2" s="1"/>
  <c r="J25" i="2"/>
  <c r="O17" i="2"/>
  <c r="N31" i="2"/>
  <c r="M40" i="2"/>
  <c r="M41" i="2"/>
  <c r="F23" i="2"/>
  <c r="F10" i="2" s="1"/>
  <c r="I91" i="2" l="1"/>
  <c r="M44" i="2"/>
  <c r="M46" i="2" s="1"/>
  <c r="M68" i="2"/>
  <c r="H110" i="2"/>
  <c r="I97" i="2"/>
  <c r="I98" i="2" s="1"/>
  <c r="I47" i="2" s="1"/>
  <c r="I48" i="2" s="1"/>
  <c r="I49" i="2" s="1"/>
  <c r="I50" i="2" s="1"/>
  <c r="I119" i="2" s="1"/>
  <c r="I125" i="2" s="1"/>
  <c r="H69" i="2"/>
  <c r="H70" i="2" s="1"/>
  <c r="O31" i="2"/>
  <c r="N40" i="2"/>
  <c r="N68" i="2" s="1"/>
  <c r="N41" i="2"/>
  <c r="T17" i="2"/>
  <c r="O25" i="2"/>
  <c r="F16" i="2"/>
  <c r="F19" i="2" s="1"/>
  <c r="F17" i="2"/>
  <c r="F11" i="2"/>
  <c r="N77" i="2" l="1"/>
  <c r="N121" i="2" s="1"/>
  <c r="M77" i="2"/>
  <c r="M121" i="2" s="1"/>
  <c r="I101" i="2"/>
  <c r="I104" i="2" s="1"/>
  <c r="I74" i="2"/>
  <c r="I79" i="2" s="1"/>
  <c r="I89" i="2" s="1"/>
  <c r="I92" i="2" s="1"/>
  <c r="I65" i="2" s="1"/>
  <c r="I66" i="2" s="1"/>
  <c r="I57" i="2"/>
  <c r="G19" i="2"/>
  <c r="H19" i="2" s="1"/>
  <c r="I19" i="2" s="1"/>
  <c r="J19" i="2" s="1"/>
  <c r="K19" i="2" s="1"/>
  <c r="L19" i="2" s="1"/>
  <c r="M19" i="2" s="1"/>
  <c r="N19" i="2" s="1"/>
  <c r="O19" i="2" s="1"/>
  <c r="P19" i="2" s="1"/>
  <c r="Q19" i="2" s="1"/>
  <c r="R19" i="2" s="1"/>
  <c r="S19" i="2" s="1"/>
  <c r="T19" i="2" s="1"/>
  <c r="U19" i="2" s="1"/>
  <c r="V19" i="2" s="1"/>
  <c r="W19" i="2" s="1"/>
  <c r="X19" i="2" s="1"/>
  <c r="Y19" i="2" s="1"/>
  <c r="Z19" i="2" s="1"/>
  <c r="AA19" i="2" s="1"/>
  <c r="AB19" i="2" s="1"/>
  <c r="F57" i="2"/>
  <c r="N44" i="2"/>
  <c r="N46" i="2" s="1"/>
  <c r="Y17" i="2"/>
  <c r="Y25" i="2" s="1"/>
  <c r="T25" i="2"/>
  <c r="F25" i="2"/>
  <c r="F26" i="2" s="1"/>
  <c r="K17" i="2"/>
  <c r="P31" i="2"/>
  <c r="O41" i="2"/>
  <c r="O40" i="2"/>
  <c r="O68" i="2" s="1"/>
  <c r="O77" i="2" s="1"/>
  <c r="O121" i="2" s="1"/>
  <c r="I110" i="2" l="1"/>
  <c r="J91" i="2"/>
  <c r="J97" i="2" s="1"/>
  <c r="J98" i="2" s="1"/>
  <c r="J47" i="2" s="1"/>
  <c r="J48" i="2" s="1"/>
  <c r="J49" i="2" s="1"/>
  <c r="J50" i="2" s="1"/>
  <c r="I58" i="2"/>
  <c r="I69" i="2"/>
  <c r="O44" i="2"/>
  <c r="O46" i="2" s="1"/>
  <c r="G22" i="2"/>
  <c r="G26" i="2" s="1"/>
  <c r="H22" i="2" s="1"/>
  <c r="H26" i="2" s="1"/>
  <c r="I22" i="2" s="1"/>
  <c r="I26" i="2" s="1"/>
  <c r="J22" i="2" s="1"/>
  <c r="J26" i="2" s="1"/>
  <c r="K22" i="2" s="1"/>
  <c r="F55" i="2"/>
  <c r="F58" i="2" s="1"/>
  <c r="F70" i="2" s="1"/>
  <c r="P17" i="2"/>
  <c r="K25" i="2"/>
  <c r="Q31" i="2"/>
  <c r="P40" i="2"/>
  <c r="P68" i="2" s="1"/>
  <c r="P77" i="2" s="1"/>
  <c r="P121" i="2" s="1"/>
  <c r="P41" i="2"/>
  <c r="J57" i="2" l="1"/>
  <c r="J58" i="2" s="1"/>
  <c r="J119" i="2"/>
  <c r="J125" i="2" s="1"/>
  <c r="I70" i="2"/>
  <c r="J101" i="2"/>
  <c r="J104" i="2" s="1"/>
  <c r="J74" i="2"/>
  <c r="J79" i="2" s="1"/>
  <c r="J89" i="2" s="1"/>
  <c r="J92" i="2" s="1"/>
  <c r="K91" i="2" s="1"/>
  <c r="K26" i="2"/>
  <c r="L22" i="2" s="1"/>
  <c r="L26" i="2" s="1"/>
  <c r="M22" i="2" s="1"/>
  <c r="M26" i="2" s="1"/>
  <c r="N22" i="2" s="1"/>
  <c r="N26" i="2" s="1"/>
  <c r="O22" i="2" s="1"/>
  <c r="O26" i="2" s="1"/>
  <c r="P22" i="2" s="1"/>
  <c r="P26" i="2" s="1"/>
  <c r="Q22" i="2" s="1"/>
  <c r="Q26" i="2" s="1"/>
  <c r="R22" i="2" s="1"/>
  <c r="R26" i="2" s="1"/>
  <c r="S22" i="2" s="1"/>
  <c r="S26" i="2" s="1"/>
  <c r="T22" i="2" s="1"/>
  <c r="T26" i="2" s="1"/>
  <c r="U22" i="2" s="1"/>
  <c r="P44" i="2"/>
  <c r="P46" i="2" s="1"/>
  <c r="R31" i="2"/>
  <c r="Q40" i="2"/>
  <c r="Q68" i="2" s="1"/>
  <c r="Q41" i="2"/>
  <c r="P25" i="2"/>
  <c r="U17" i="2"/>
  <c r="J110" i="2" l="1"/>
  <c r="J65" i="2"/>
  <c r="J66" i="2" s="1"/>
  <c r="Q77" i="2"/>
  <c r="Q121" i="2" s="1"/>
  <c r="J69" i="2"/>
  <c r="J70" i="2" s="1"/>
  <c r="K97" i="2"/>
  <c r="K98" i="2" s="1"/>
  <c r="K47" i="2" s="1"/>
  <c r="K48" i="2" s="1"/>
  <c r="Q44" i="2"/>
  <c r="Q46" i="2" s="1"/>
  <c r="Z17" i="2"/>
  <c r="Z25" i="2" s="1"/>
  <c r="U25" i="2"/>
  <c r="U26" i="2" s="1"/>
  <c r="V22" i="2" s="1"/>
  <c r="V26" i="2" s="1"/>
  <c r="W22" i="2" s="1"/>
  <c r="W26" i="2" s="1"/>
  <c r="X22" i="2" s="1"/>
  <c r="X26" i="2" s="1"/>
  <c r="Y22" i="2" s="1"/>
  <c r="Y26" i="2" s="1"/>
  <c r="Z22" i="2" s="1"/>
  <c r="Z26" i="2" s="1"/>
  <c r="AA22" i="2" s="1"/>
  <c r="AA26" i="2" s="1"/>
  <c r="AB22" i="2" s="1"/>
  <c r="AB26" i="2" s="1"/>
  <c r="S31" i="2"/>
  <c r="R40" i="2"/>
  <c r="R68" i="2" s="1"/>
  <c r="R41" i="2"/>
  <c r="R77" i="2" l="1"/>
  <c r="R121" i="2" s="1"/>
  <c r="K49" i="2"/>
  <c r="K50" i="2"/>
  <c r="K119" i="2" s="1"/>
  <c r="K125" i="2" s="1"/>
  <c r="R44" i="2"/>
  <c r="R46" i="2" s="1"/>
  <c r="T31" i="2"/>
  <c r="S41" i="2"/>
  <c r="S40" i="2"/>
  <c r="S44" i="2" l="1"/>
  <c r="S46" i="2" s="1"/>
  <c r="S68" i="2"/>
  <c r="K101" i="2"/>
  <c r="K104" i="2" s="1"/>
  <c r="K74" i="2"/>
  <c r="K79" i="2" s="1"/>
  <c r="K89" i="2" s="1"/>
  <c r="K92" i="2" s="1"/>
  <c r="K57" i="2"/>
  <c r="U31" i="2"/>
  <c r="T40" i="2"/>
  <c r="T68" i="2" s="1"/>
  <c r="T41" i="2"/>
  <c r="K110" i="2" l="1"/>
  <c r="T77" i="2"/>
  <c r="T121" i="2" s="1"/>
  <c r="S77" i="2"/>
  <c r="S121" i="2" s="1"/>
  <c r="L91" i="2"/>
  <c r="L97" i="2" s="1"/>
  <c r="L98" i="2" s="1"/>
  <c r="L47" i="2" s="1"/>
  <c r="L48" i="2" s="1"/>
  <c r="L49" i="2" s="1"/>
  <c r="L50" i="2" s="1"/>
  <c r="K65" i="2"/>
  <c r="K66" i="2" s="1"/>
  <c r="K69" i="2" s="1"/>
  <c r="K58" i="2"/>
  <c r="T44" i="2"/>
  <c r="T46" i="2" s="1"/>
  <c r="V31" i="2"/>
  <c r="U40" i="2"/>
  <c r="U68" i="2" s="1"/>
  <c r="U41" i="2"/>
  <c r="K70" i="2" l="1"/>
  <c r="L57" i="2"/>
  <c r="L58" i="2" s="1"/>
  <c r="L119" i="2"/>
  <c r="L125" i="2" s="1"/>
  <c r="U77" i="2"/>
  <c r="U121" i="2" s="1"/>
  <c r="L101" i="2"/>
  <c r="L104" i="2" s="1"/>
  <c r="L110" i="2" s="1"/>
  <c r="L74" i="2"/>
  <c r="L79" i="2" s="1"/>
  <c r="L89" i="2" s="1"/>
  <c r="L92" i="2" s="1"/>
  <c r="U44" i="2"/>
  <c r="U46" i="2" s="1"/>
  <c r="W31" i="2"/>
  <c r="V40" i="2"/>
  <c r="V41" i="2"/>
  <c r="V44" i="2" l="1"/>
  <c r="V46" i="2" s="1"/>
  <c r="V68" i="2"/>
  <c r="M91" i="2"/>
  <c r="M97" i="2" s="1"/>
  <c r="M98" i="2" s="1"/>
  <c r="M47" i="2" s="1"/>
  <c r="M48" i="2" s="1"/>
  <c r="M49" i="2" s="1"/>
  <c r="M50" i="2" s="1"/>
  <c r="M119" i="2" s="1"/>
  <c r="M125" i="2" s="1"/>
  <c r="L65" i="2"/>
  <c r="L66" i="2" s="1"/>
  <c r="L69" i="2" s="1"/>
  <c r="L70" i="2" s="1"/>
  <c r="X31" i="2"/>
  <c r="W41" i="2"/>
  <c r="W40" i="2"/>
  <c r="W44" i="2" l="1"/>
  <c r="W46" i="2" s="1"/>
  <c r="W68" i="2"/>
  <c r="W77" i="2"/>
  <c r="W121" i="2" s="1"/>
  <c r="V77" i="2"/>
  <c r="V121" i="2" s="1"/>
  <c r="M101" i="2"/>
  <c r="M104" i="2" s="1"/>
  <c r="M110" i="2" s="1"/>
  <c r="M74" i="2"/>
  <c r="M79" i="2" s="1"/>
  <c r="M89" i="2" s="1"/>
  <c r="M92" i="2" s="1"/>
  <c r="M57" i="2"/>
  <c r="Y31" i="2"/>
  <c r="X40" i="2"/>
  <c r="X41" i="2"/>
  <c r="X44" i="2" l="1"/>
  <c r="X46" i="2" s="1"/>
  <c r="X68" i="2"/>
  <c r="X77" i="2"/>
  <c r="X121" i="2" s="1"/>
  <c r="M58" i="2"/>
  <c r="M65" i="2"/>
  <c r="M66" i="2" s="1"/>
  <c r="M69" i="2" s="1"/>
  <c r="N91" i="2"/>
  <c r="N97" i="2" s="1"/>
  <c r="N98" i="2" s="1"/>
  <c r="N47" i="2" s="1"/>
  <c r="N48" i="2" s="1"/>
  <c r="N49" i="2" s="1"/>
  <c r="N50" i="2" s="1"/>
  <c r="N119" i="2" s="1"/>
  <c r="N125" i="2" s="1"/>
  <c r="Z31" i="2"/>
  <c r="Y40" i="2"/>
  <c r="Y41" i="2"/>
  <c r="M70" i="2" l="1"/>
  <c r="Y44" i="2"/>
  <c r="Y46" i="2" s="1"/>
  <c r="Y68" i="2"/>
  <c r="Y77" i="2" s="1"/>
  <c r="Y121" i="2" s="1"/>
  <c r="N74" i="2"/>
  <c r="N79" i="2" s="1"/>
  <c r="N89" i="2" s="1"/>
  <c r="N92" i="2" s="1"/>
  <c r="N101" i="2"/>
  <c r="N104" i="2" s="1"/>
  <c r="N110" i="2" s="1"/>
  <c r="N57" i="2"/>
  <c r="AA31" i="2"/>
  <c r="Z40" i="2"/>
  <c r="Z41" i="2"/>
  <c r="Z44" i="2" l="1"/>
  <c r="Z46" i="2" s="1"/>
  <c r="Z68" i="2"/>
  <c r="Z77" i="2" s="1"/>
  <c r="Z121" i="2" s="1"/>
  <c r="N58" i="2"/>
  <c r="O91" i="2"/>
  <c r="O97" i="2" s="1"/>
  <c r="O98" i="2" s="1"/>
  <c r="O47" i="2" s="1"/>
  <c r="O48" i="2" s="1"/>
  <c r="N65" i="2"/>
  <c r="N66" i="2" s="1"/>
  <c r="N69" i="2" s="1"/>
  <c r="AB31" i="2"/>
  <c r="AA41" i="2"/>
  <c r="AA40" i="2"/>
  <c r="AA68" i="2" s="1"/>
  <c r="N70" i="2" l="1"/>
  <c r="AA77" i="2"/>
  <c r="AA121" i="2" s="1"/>
  <c r="O49" i="2"/>
  <c r="O50" i="2" s="1"/>
  <c r="O119" i="2" s="1"/>
  <c r="O125" i="2" s="1"/>
  <c r="AA44" i="2"/>
  <c r="AA46" i="2" s="1"/>
  <c r="AB40" i="2"/>
  <c r="AB68" i="2" s="1"/>
  <c r="AB124" i="2" s="1"/>
  <c r="AB41" i="2"/>
  <c r="AB77" i="2" l="1"/>
  <c r="AB121" i="2" s="1"/>
  <c r="O101" i="2"/>
  <c r="O104" i="2" s="1"/>
  <c r="O110" i="2" s="1"/>
  <c r="O74" i="2"/>
  <c r="O79" i="2" s="1"/>
  <c r="O89" i="2" s="1"/>
  <c r="O92" i="2" s="1"/>
  <c r="O57" i="2"/>
  <c r="AB44" i="2"/>
  <c r="AB46" i="2" s="1"/>
  <c r="P91" i="2" l="1"/>
  <c r="P97" i="2" s="1"/>
  <c r="P98" i="2" s="1"/>
  <c r="P47" i="2" s="1"/>
  <c r="P48" i="2" s="1"/>
  <c r="O65" i="2"/>
  <c r="O66" i="2" s="1"/>
  <c r="O69" i="2" s="1"/>
  <c r="O58" i="2"/>
  <c r="O70" i="2" l="1"/>
  <c r="P49" i="2"/>
  <c r="P50" i="2"/>
  <c r="P119" i="2" s="1"/>
  <c r="P125" i="2" s="1"/>
  <c r="P101" i="2" l="1"/>
  <c r="P104" i="2" s="1"/>
  <c r="P110" i="2" s="1"/>
  <c r="P74" i="2"/>
  <c r="P79" i="2" s="1"/>
  <c r="P89" i="2" s="1"/>
  <c r="P92" i="2" s="1"/>
  <c r="P57" i="2"/>
  <c r="P58" i="2" l="1"/>
  <c r="Q91" i="2"/>
  <c r="Q97" i="2" s="1"/>
  <c r="Q98" i="2" s="1"/>
  <c r="Q47" i="2" s="1"/>
  <c r="Q48" i="2" s="1"/>
  <c r="Q49" i="2" s="1"/>
  <c r="Q50" i="2" s="1"/>
  <c r="Q119" i="2" s="1"/>
  <c r="Q125" i="2" s="1"/>
  <c r="P65" i="2"/>
  <c r="P66" i="2" s="1"/>
  <c r="P69" i="2" s="1"/>
  <c r="P70" i="2" s="1"/>
  <c r="Q74" i="2" l="1"/>
  <c r="Q79" i="2" s="1"/>
  <c r="Q89" i="2" s="1"/>
  <c r="Q92" i="2" s="1"/>
  <c r="Q101" i="2"/>
  <c r="Q104" i="2" s="1"/>
  <c r="Q110" i="2" s="1"/>
  <c r="Q57" i="2"/>
  <c r="R91" i="2" l="1"/>
  <c r="R97" i="2" s="1"/>
  <c r="R98" i="2" s="1"/>
  <c r="R47" i="2" s="1"/>
  <c r="R48" i="2" s="1"/>
  <c r="R49" i="2" s="1"/>
  <c r="R50" i="2" s="1"/>
  <c r="Q65" i="2"/>
  <c r="Q66" i="2" s="1"/>
  <c r="Q69" i="2" s="1"/>
  <c r="Q58" i="2"/>
  <c r="R57" i="2" l="1"/>
  <c r="R58" i="2" s="1"/>
  <c r="R119" i="2"/>
  <c r="R125" i="2" s="1"/>
  <c r="Q70" i="2"/>
  <c r="R101" i="2"/>
  <c r="R104" i="2" s="1"/>
  <c r="R110" i="2" s="1"/>
  <c r="R74" i="2"/>
  <c r="R79" i="2" s="1"/>
  <c r="R89" i="2" s="1"/>
  <c r="R92" i="2" s="1"/>
  <c r="S91" i="2" l="1"/>
  <c r="S97" i="2" s="1"/>
  <c r="S98" i="2" s="1"/>
  <c r="S47" i="2" s="1"/>
  <c r="S48" i="2" s="1"/>
  <c r="S49" i="2" s="1"/>
  <c r="S50" i="2" s="1"/>
  <c r="S119" i="2" s="1"/>
  <c r="S125" i="2" s="1"/>
  <c r="R65" i="2"/>
  <c r="R66" i="2" s="1"/>
  <c r="R69" i="2" s="1"/>
  <c r="R70" i="2" s="1"/>
  <c r="S101" i="2" l="1"/>
  <c r="S104" i="2" s="1"/>
  <c r="S110" i="2" s="1"/>
  <c r="S74" i="2"/>
  <c r="S79" i="2" s="1"/>
  <c r="S89" i="2" s="1"/>
  <c r="S92" i="2" s="1"/>
  <c r="S57" i="2"/>
  <c r="T91" i="2" l="1"/>
  <c r="T97" i="2" s="1"/>
  <c r="T98" i="2" s="1"/>
  <c r="T47" i="2" s="1"/>
  <c r="T48" i="2" s="1"/>
  <c r="T49" i="2" s="1"/>
  <c r="T50" i="2" s="1"/>
  <c r="T119" i="2" s="1"/>
  <c r="T125" i="2" s="1"/>
  <c r="S65" i="2"/>
  <c r="S66" i="2" s="1"/>
  <c r="S69" i="2" s="1"/>
  <c r="S58" i="2"/>
  <c r="T57" i="2" l="1"/>
  <c r="T58" i="2" s="1"/>
  <c r="S70" i="2"/>
  <c r="T101" i="2"/>
  <c r="T104" i="2" s="1"/>
  <c r="T110" i="2" s="1"/>
  <c r="T74" i="2"/>
  <c r="T79" i="2" s="1"/>
  <c r="T89" i="2" s="1"/>
  <c r="T92" i="2" s="1"/>
  <c r="T65" i="2" l="1"/>
  <c r="T66" i="2" s="1"/>
  <c r="T69" i="2" s="1"/>
  <c r="T70" i="2" s="1"/>
  <c r="U91" i="2"/>
  <c r="U97" i="2" s="1"/>
  <c r="U98" i="2" s="1"/>
  <c r="U47" i="2" s="1"/>
  <c r="U48" i="2" s="1"/>
  <c r="U49" i="2" s="1"/>
  <c r="U50" i="2" s="1"/>
  <c r="U119" i="2" s="1"/>
  <c r="U125" i="2" s="1"/>
  <c r="U74" i="2" l="1"/>
  <c r="U79" i="2" s="1"/>
  <c r="U89" i="2" s="1"/>
  <c r="U92" i="2" s="1"/>
  <c r="U101" i="2"/>
  <c r="U104" i="2" s="1"/>
  <c r="U110" i="2" s="1"/>
  <c r="U57" i="2"/>
  <c r="U58" i="2" l="1"/>
  <c r="V91" i="2"/>
  <c r="V97" i="2" s="1"/>
  <c r="V98" i="2" s="1"/>
  <c r="V47" i="2" s="1"/>
  <c r="V48" i="2" s="1"/>
  <c r="V49" i="2" s="1"/>
  <c r="V50" i="2" s="1"/>
  <c r="U65" i="2"/>
  <c r="U66" i="2" s="1"/>
  <c r="U69" i="2" s="1"/>
  <c r="U70" i="2" s="1"/>
  <c r="V57" i="2" l="1"/>
  <c r="V58" i="2" s="1"/>
  <c r="V119" i="2"/>
  <c r="V125" i="2" s="1"/>
  <c r="V74" i="2"/>
  <c r="V79" i="2" s="1"/>
  <c r="V89" i="2" s="1"/>
  <c r="V92" i="2" s="1"/>
  <c r="V101" i="2"/>
  <c r="V104" i="2" s="1"/>
  <c r="V110" i="2" s="1"/>
  <c r="V65" i="2" l="1"/>
  <c r="V66" i="2" s="1"/>
  <c r="V69" i="2" s="1"/>
  <c r="V70" i="2" s="1"/>
  <c r="W91" i="2"/>
  <c r="W97" i="2" s="1"/>
  <c r="W98" i="2" s="1"/>
  <c r="W47" i="2" s="1"/>
  <c r="W48" i="2" s="1"/>
  <c r="W49" i="2" s="1"/>
  <c r="W50" i="2" s="1"/>
  <c r="W119" i="2" s="1"/>
  <c r="W125" i="2" s="1"/>
  <c r="W101" i="2" l="1"/>
  <c r="W104" i="2" s="1"/>
  <c r="W110" i="2" s="1"/>
  <c r="W74" i="2"/>
  <c r="W79" i="2" s="1"/>
  <c r="W89" i="2" s="1"/>
  <c r="W92" i="2" s="1"/>
  <c r="W57" i="2"/>
  <c r="X91" i="2" l="1"/>
  <c r="X97" i="2" s="1"/>
  <c r="X98" i="2" s="1"/>
  <c r="X47" i="2" s="1"/>
  <c r="X48" i="2" s="1"/>
  <c r="X49" i="2" s="1"/>
  <c r="X50" i="2" s="1"/>
  <c r="X119" i="2" s="1"/>
  <c r="X125" i="2" s="1"/>
  <c r="W65" i="2"/>
  <c r="W66" i="2" s="1"/>
  <c r="W69" i="2" s="1"/>
  <c r="W58" i="2"/>
  <c r="X57" i="2" l="1"/>
  <c r="X58" i="2" s="1"/>
  <c r="W70" i="2"/>
  <c r="X101" i="2"/>
  <c r="X104" i="2" s="1"/>
  <c r="X110" i="2" s="1"/>
  <c r="X74" i="2"/>
  <c r="X79" i="2" s="1"/>
  <c r="X89" i="2" s="1"/>
  <c r="X92" i="2" s="1"/>
  <c r="Y91" i="2" l="1"/>
  <c r="Y97" i="2" s="1"/>
  <c r="Y98" i="2" s="1"/>
  <c r="Y47" i="2" s="1"/>
  <c r="Y48" i="2" s="1"/>
  <c r="X65" i="2"/>
  <c r="X66" i="2" s="1"/>
  <c r="X69" i="2" s="1"/>
  <c r="X70" i="2" s="1"/>
  <c r="Y49" i="2" l="1"/>
  <c r="Y50" i="2" s="1"/>
  <c r="Y119" i="2" s="1"/>
  <c r="Y125" i="2" s="1"/>
  <c r="Y74" i="2" l="1"/>
  <c r="Y79" i="2" s="1"/>
  <c r="Y89" i="2" s="1"/>
  <c r="Y92" i="2" s="1"/>
  <c r="Y101" i="2"/>
  <c r="Y104" i="2" s="1"/>
  <c r="Y110" i="2" s="1"/>
  <c r="Y57" i="2"/>
  <c r="Y58" i="2" l="1"/>
  <c r="Y65" i="2"/>
  <c r="Y66" i="2" s="1"/>
  <c r="Y69" i="2" s="1"/>
  <c r="Z91" i="2"/>
  <c r="Z97" i="2" s="1"/>
  <c r="Z98" i="2" s="1"/>
  <c r="Z47" i="2" s="1"/>
  <c r="Z48" i="2" s="1"/>
  <c r="Z49" i="2" s="1"/>
  <c r="Z50" i="2" s="1"/>
  <c r="Z119" i="2" s="1"/>
  <c r="Z125" i="2" s="1"/>
  <c r="Y70" i="2" l="1"/>
  <c r="Z74" i="2"/>
  <c r="Z79" i="2" s="1"/>
  <c r="Z89" i="2" s="1"/>
  <c r="Z92" i="2" s="1"/>
  <c r="Z101" i="2"/>
  <c r="Z104" i="2" s="1"/>
  <c r="Z110" i="2" s="1"/>
  <c r="Z57" i="2"/>
  <c r="Z58" i="2" l="1"/>
  <c r="Z65" i="2"/>
  <c r="Z66" i="2" s="1"/>
  <c r="Z69" i="2" s="1"/>
  <c r="AA91" i="2"/>
  <c r="AA97" i="2" s="1"/>
  <c r="AA98" i="2" s="1"/>
  <c r="AA47" i="2" s="1"/>
  <c r="AA48" i="2" s="1"/>
  <c r="AA49" i="2" s="1"/>
  <c r="AA50" i="2" s="1"/>
  <c r="AA57" i="2" l="1"/>
  <c r="AA58" i="2" s="1"/>
  <c r="AA119" i="2"/>
  <c r="AA125" i="2" s="1"/>
  <c r="Z70" i="2"/>
  <c r="AA101" i="2"/>
  <c r="AA104" i="2" s="1"/>
  <c r="AA110" i="2" s="1"/>
  <c r="AA74" i="2"/>
  <c r="AA79" i="2" s="1"/>
  <c r="AA89" i="2" s="1"/>
  <c r="AA92" i="2" s="1"/>
  <c r="AA65" i="2" l="1"/>
  <c r="AA66" i="2" s="1"/>
  <c r="AA69" i="2" s="1"/>
  <c r="AA70" i="2" s="1"/>
  <c r="AB91" i="2"/>
  <c r="AB97" i="2" s="1"/>
  <c r="AB98" i="2" s="1"/>
  <c r="AB47" i="2" s="1"/>
  <c r="AB48" i="2" s="1"/>
  <c r="AB49" i="2" s="1"/>
  <c r="AB50" i="2" s="1"/>
  <c r="AB119" i="2" s="1"/>
  <c r="AB125" i="2" s="1"/>
  <c r="A128" i="2" s="1"/>
  <c r="AB101" i="2" l="1"/>
  <c r="AB104" i="2" s="1"/>
  <c r="AB74" i="2"/>
  <c r="AB79" i="2" s="1"/>
  <c r="AB89" i="2" s="1"/>
  <c r="AB92" i="2" s="1"/>
  <c r="AB65" i="2" s="1"/>
  <c r="AB66" i="2" s="1"/>
  <c r="AB69" i="2" s="1"/>
  <c r="AB57" i="2"/>
  <c r="AB58" i="2" s="1"/>
  <c r="AB70" i="2" l="1"/>
  <c r="AB110" i="2"/>
  <c r="B111" i="2"/>
  <c r="B113" i="2" l="1"/>
  <c r="B112" i="2"/>
</calcChain>
</file>

<file path=xl/comments1.xml><?xml version="1.0" encoding="utf-8"?>
<comments xmlns="http://schemas.openxmlformats.org/spreadsheetml/2006/main">
  <authors>
    <author>DnB</author>
    <author>RAJESH</author>
  </authors>
  <commentList>
    <comment ref="B43" authorId="0">
      <text>
        <r>
          <rPr>
            <sz val="8"/>
            <color indexed="81"/>
            <rFont val="Tahoma"/>
            <family val="2"/>
          </rPr>
          <t xml:space="preserve">
S&amp;A costs are  Rs 5 lacs per MW per year and growth rate 5% YOY</t>
        </r>
      </text>
    </comment>
    <comment ref="A45" authorId="0">
      <text>
        <r>
          <rPr>
            <sz val="8"/>
            <color indexed="81"/>
            <rFont val="Tahoma"/>
            <family val="2"/>
          </rPr>
          <t xml:space="preserve">
The equipment life is 4 years.
Depreciation method to be followed is Straight Line Method with 0 salvage value.</t>
        </r>
      </text>
    </comment>
    <comment ref="B49" authorId="0">
      <text>
        <r>
          <rPr>
            <sz val="8"/>
            <color indexed="81"/>
            <rFont val="Tahoma"/>
            <family val="2"/>
          </rPr>
          <t xml:space="preserve">
Tax rate is 30% of the earnings before tax (EBT) for that period.</t>
        </r>
      </text>
    </comment>
    <comment ref="B62" authorId="0">
      <text>
        <r>
          <rPr>
            <sz val="8"/>
            <color indexed="81"/>
            <rFont val="Tahoma"/>
            <family val="2"/>
          </rPr>
          <t xml:space="preserve">
The equipment life is 22 years.
Depreciation method to be followed is Straight Line Method with 0 salvage value.</t>
        </r>
      </text>
    </comment>
    <comment ref="B68" authorId="0">
      <text>
        <r>
          <rPr>
            <sz val="8"/>
            <color indexed="81"/>
            <rFont val="Tahoma"/>
            <family val="2"/>
          </rPr>
          <t xml:space="preserve">
Working Capital every year is 10% of revenues done by the company in that year.</t>
        </r>
      </text>
    </comment>
    <comment ref="AB85" authorId="1">
      <text>
        <r>
          <rPr>
            <b/>
            <sz val="9"/>
            <color indexed="81"/>
            <rFont val="Tahoma"/>
            <family val="2"/>
          </rPr>
          <t xml:space="preserve">Subramanyam:
</t>
        </r>
        <r>
          <rPr>
            <sz val="9"/>
            <color indexed="81"/>
            <rFont val="Tahoma"/>
            <family val="2"/>
          </rPr>
          <t xml:space="preserve">
Repayment of debt at end of life of project.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96" authorId="0">
      <text>
        <r>
          <rPr>
            <sz val="8"/>
            <color indexed="81"/>
            <rFont val="Tahoma"/>
            <family val="2"/>
          </rPr>
          <t xml:space="preserve">
Interest Expense is to be computed based on Beginning of Period Debt</t>
        </r>
      </text>
    </comment>
    <comment ref="A97" authorId="0">
      <text>
        <r>
          <rPr>
            <sz val="8"/>
            <color indexed="81"/>
            <rFont val="Tahoma"/>
            <family val="2"/>
          </rPr>
          <t xml:space="preserve">
Interest Income is to be computed based on Beginning of Period Cash</t>
        </r>
      </text>
    </comment>
  </commentList>
</comments>
</file>

<file path=xl/sharedStrings.xml><?xml version="1.0" encoding="utf-8"?>
<sst xmlns="http://schemas.openxmlformats.org/spreadsheetml/2006/main" count="141" uniqueCount="119">
  <si>
    <t>Development Phase</t>
  </si>
  <si>
    <t>Phasing</t>
  </si>
  <si>
    <t>Hard Cost</t>
  </si>
  <si>
    <t>Funding Mix</t>
  </si>
  <si>
    <t>Equity</t>
  </si>
  <si>
    <t>Debt</t>
  </si>
  <si>
    <t>Cum Equity</t>
  </si>
  <si>
    <t>Capitalised Interest</t>
  </si>
  <si>
    <t>Additions</t>
  </si>
  <si>
    <t>Interest Rate</t>
  </si>
  <si>
    <t>Closing Debt</t>
  </si>
  <si>
    <t>Development Stage</t>
  </si>
  <si>
    <t>Years</t>
  </si>
  <si>
    <t>Opening Debt</t>
  </si>
  <si>
    <t>Assumptions</t>
  </si>
  <si>
    <t>Growth in Cost Per Unit</t>
  </si>
  <si>
    <t>Growth in Sales Volume</t>
  </si>
  <si>
    <t>Base</t>
  </si>
  <si>
    <t>Current Case</t>
  </si>
  <si>
    <r>
      <t xml:space="preserve">(Assumptions in </t>
    </r>
    <r>
      <rPr>
        <b/>
        <sz val="11"/>
        <color indexed="10"/>
        <rFont val="Calibri"/>
        <family val="2"/>
      </rPr>
      <t>Red,</t>
    </r>
    <r>
      <rPr>
        <sz val="11"/>
        <color theme="1"/>
        <rFont val="Calibri"/>
        <family val="2"/>
        <scheme val="minor"/>
      </rPr>
      <t xml:space="preserve"> Calculations in </t>
    </r>
    <r>
      <rPr>
        <b/>
        <sz val="11"/>
        <color indexed="8"/>
        <rFont val="Calibri"/>
        <family val="2"/>
      </rPr>
      <t>Black)</t>
    </r>
  </si>
  <si>
    <t>Financial Model</t>
  </si>
  <si>
    <t>Growth in Sales Price Per Unit</t>
  </si>
  <si>
    <t>Initial Sales Price Per Unit</t>
  </si>
  <si>
    <t>Initial Cost Price Per Unit</t>
  </si>
  <si>
    <t>Initial Sales Volume (Units)</t>
  </si>
  <si>
    <t>Project Cost for the Peirod</t>
  </si>
  <si>
    <t>Cumulative Project Cost</t>
  </si>
  <si>
    <t>Income Statement</t>
  </si>
  <si>
    <t>Sales</t>
  </si>
  <si>
    <t>Cost of Goods Sold</t>
  </si>
  <si>
    <t>EBITDA</t>
  </si>
  <si>
    <t>Depreciation</t>
  </si>
  <si>
    <t>EBIT</t>
  </si>
  <si>
    <t>Interest, Net</t>
  </si>
  <si>
    <t>EBT</t>
  </si>
  <si>
    <t>Tax</t>
  </si>
  <si>
    <t>PAT/NI</t>
  </si>
  <si>
    <t>Balance Sheet</t>
  </si>
  <si>
    <t>Liabilities</t>
  </si>
  <si>
    <t>Net Additional Financing</t>
  </si>
  <si>
    <t>Shareholders' Equity</t>
  </si>
  <si>
    <t>Total Liabilities</t>
  </si>
  <si>
    <t>Assets</t>
  </si>
  <si>
    <t>Fixed Assets</t>
  </si>
  <si>
    <t>Accumulated Depreciation</t>
  </si>
  <si>
    <t>Net Fixed Assets</t>
  </si>
  <si>
    <t>Cash</t>
  </si>
  <si>
    <t>Total Assets</t>
  </si>
  <si>
    <t>Working Capital</t>
  </si>
  <si>
    <t>Net Assets</t>
  </si>
  <si>
    <t>Checksum</t>
  </si>
  <si>
    <t>Cash Flow Statement</t>
  </si>
  <si>
    <t>Net Income</t>
  </si>
  <si>
    <t>Change in W/C</t>
  </si>
  <si>
    <t>Net OCF</t>
  </si>
  <si>
    <t>Capex</t>
  </si>
  <si>
    <t>Net ICF</t>
  </si>
  <si>
    <t>New Equity</t>
  </si>
  <si>
    <t>Debt Raised/Repaid</t>
  </si>
  <si>
    <t>Additional Funding</t>
  </si>
  <si>
    <t>Net FCF</t>
  </si>
  <si>
    <t>Net Change in Cash</t>
  </si>
  <si>
    <t>BOP Cash</t>
  </si>
  <si>
    <t>EOP Cash</t>
  </si>
  <si>
    <t>-</t>
  </si>
  <si>
    <t>Interest Expense</t>
  </si>
  <si>
    <t>Interest Income</t>
  </si>
  <si>
    <t>Returns</t>
  </si>
  <si>
    <t>Debt Service Coverage Ratio</t>
  </si>
  <si>
    <t>Profit after tax</t>
  </si>
  <si>
    <t>Total Inflow</t>
  </si>
  <si>
    <t>Total Outflow</t>
  </si>
  <si>
    <t>Annual DSCR</t>
  </si>
  <si>
    <t>Average DSCR</t>
  </si>
  <si>
    <t>Maximum DSCR</t>
  </si>
  <si>
    <t>Minimum DSCR</t>
  </si>
  <si>
    <t>Internal Rate of Return</t>
  </si>
  <si>
    <t xml:space="preserve">                                    </t>
  </si>
  <si>
    <t>IRR : PAT &amp; Equity</t>
  </si>
  <si>
    <t>Equity Addition</t>
  </si>
  <si>
    <t>PAT</t>
  </si>
  <si>
    <t>Change in WC</t>
  </si>
  <si>
    <t>Less : Loan Repayment</t>
  </si>
  <si>
    <t>Terminal Value</t>
  </si>
  <si>
    <t>Woring Capital Reversal</t>
  </si>
  <si>
    <t>Cash Flow</t>
  </si>
  <si>
    <t>IRR</t>
  </si>
  <si>
    <t>Repayment of  Loan</t>
  </si>
  <si>
    <t>Project Cost</t>
  </si>
  <si>
    <t>Year</t>
  </si>
  <si>
    <t>TOTAL COST OF THE PROJECT</t>
  </si>
  <si>
    <t>Phasing %</t>
  </si>
  <si>
    <t>Funding Assumptions</t>
  </si>
  <si>
    <t>Revenue Assumptions</t>
  </si>
  <si>
    <t>Depreciation Rate</t>
  </si>
  <si>
    <t>Company Act (Straight Line Method)</t>
  </si>
  <si>
    <t>Taxes</t>
  </si>
  <si>
    <t>Corporate Tax Rate</t>
  </si>
  <si>
    <t>Working Capital Assumptions</t>
  </si>
  <si>
    <t>Terms of Debt</t>
  </si>
  <si>
    <t>Loan Repayment</t>
  </si>
  <si>
    <t xml:space="preserve"> Project Life 22 Years</t>
  </si>
  <si>
    <t>Life of the project 22years</t>
  </si>
  <si>
    <t>Year0</t>
  </si>
  <si>
    <t>Year1</t>
  </si>
  <si>
    <t>year2</t>
  </si>
  <si>
    <t>Year3</t>
  </si>
  <si>
    <t>End of the project at 25th year</t>
  </si>
  <si>
    <t>(single  payment)</t>
  </si>
  <si>
    <t>Operations &amp; Maintenance Costs</t>
  </si>
  <si>
    <t>Growth rate in Operations &amp; Maintenance Costs per year</t>
  </si>
  <si>
    <t>Operating &amp; Maintenance Costs</t>
  </si>
  <si>
    <t>per MW</t>
  </si>
  <si>
    <t>MW Project</t>
  </si>
  <si>
    <t>Growth rate of O&amp;M per annum</t>
  </si>
  <si>
    <t>years life of the project</t>
  </si>
  <si>
    <t>0 scrap value</t>
  </si>
  <si>
    <t>of revenues generated by company</t>
  </si>
  <si>
    <t>interest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</si>
</sst>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 * #,##0.00_ ;_ * \-#,##0.00_ ;_ * &quot;-&quot;??_ ;_ @_ "/>
    <numFmt numFmtId="165" formatCode="_(* #,##0_);_(* \(#,##0\);_(* &quot;-&quot;??_);_(@_)"/>
    <numFmt numFmtId="166" formatCode="0.0%"/>
    <numFmt numFmtId="167" formatCode="&quot;₹&quot;\ #,##0.00"/>
  </numFmts>
  <fonts count="21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indexed="10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8"/>
      <color indexed="81"/>
      <name val="Tahoma"/>
      <family val="2"/>
    </font>
    <font>
      <b/>
      <i/>
      <sz val="10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u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E89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rgb="FFFFC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4" fillId="0" borderId="0" applyNumberFormat="0" applyFill="0" applyBorder="0" applyAlignment="0" applyProtection="0">
      <alignment vertical="top"/>
      <protection locked="0"/>
    </xf>
  </cellStyleXfs>
  <cellXfs count="127">
    <xf numFmtId="0" fontId="0" fillId="0" borderId="0" xfId="0"/>
    <xf numFmtId="165" fontId="3" fillId="0" borderId="0" xfId="1" applyNumberFormat="1" applyFont="1"/>
    <xf numFmtId="0" fontId="5" fillId="0" borderId="0" xfId="0" applyFont="1"/>
    <xf numFmtId="9" fontId="5" fillId="0" borderId="0" xfId="0" applyNumberFormat="1" applyFont="1"/>
    <xf numFmtId="0" fontId="6" fillId="0" borderId="0" xfId="0" applyFont="1"/>
    <xf numFmtId="0" fontId="7" fillId="0" borderId="0" xfId="0" applyFont="1"/>
    <xf numFmtId="9" fontId="7" fillId="0" borderId="0" xfId="0" applyNumberFormat="1" applyFont="1"/>
    <xf numFmtId="0" fontId="0" fillId="0" borderId="0" xfId="0" applyAlignment="1">
      <alignment horizontal="left" indent="1"/>
    </xf>
    <xf numFmtId="0" fontId="8" fillId="0" borderId="0" xfId="0" applyFont="1"/>
    <xf numFmtId="0" fontId="0" fillId="0" borderId="0" xfId="0" applyAlignment="1">
      <alignment horizontal="left"/>
    </xf>
    <xf numFmtId="0" fontId="6" fillId="0" borderId="0" xfId="0" applyFont="1" applyAlignment="1">
      <alignment horizontal="left" indent="1"/>
    </xf>
    <xf numFmtId="0" fontId="0" fillId="0" borderId="1" xfId="0" applyBorder="1"/>
    <xf numFmtId="0" fontId="5" fillId="0" borderId="1" xfId="0" applyFont="1" applyBorder="1"/>
    <xf numFmtId="0" fontId="0" fillId="0" borderId="1" xfId="0" applyBorder="1" applyAlignment="1">
      <alignment horizontal="left" indent="1"/>
    </xf>
    <xf numFmtId="9" fontId="5" fillId="0" borderId="0" xfId="2" applyFont="1"/>
    <xf numFmtId="0" fontId="9" fillId="0" borderId="0" xfId="0" applyFont="1" applyAlignment="1">
      <alignment horizontal="center"/>
    </xf>
    <xf numFmtId="0" fontId="0" fillId="0" borderId="2" xfId="0" applyBorder="1"/>
    <xf numFmtId="165" fontId="5" fillId="0" borderId="2" xfId="1" applyNumberFormat="1" applyFont="1" applyBorder="1"/>
    <xf numFmtId="0" fontId="10" fillId="2" borderId="5" xfId="0" applyFont="1" applyFill="1" applyBorder="1"/>
    <xf numFmtId="0" fontId="0" fillId="0" borderId="5" xfId="0" applyBorder="1"/>
    <xf numFmtId="0" fontId="9" fillId="2" borderId="5" xfId="0" applyFont="1" applyFill="1" applyBorder="1"/>
    <xf numFmtId="0" fontId="10" fillId="2" borderId="0" xfId="0" applyFont="1" applyFill="1" applyBorder="1"/>
    <xf numFmtId="0" fontId="4" fillId="3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1" fillId="4" borderId="0" xfId="0" applyFont="1" applyFill="1"/>
    <xf numFmtId="0" fontId="12" fillId="4" borderId="0" xfId="0" applyFont="1" applyFill="1"/>
    <xf numFmtId="0" fontId="12" fillId="4" borderId="0" xfId="0" applyFont="1" applyFill="1" applyAlignment="1">
      <alignment horizontal="center"/>
    </xf>
    <xf numFmtId="0" fontId="0" fillId="5" borderId="0" xfId="0" applyFill="1"/>
    <xf numFmtId="0" fontId="0" fillId="5" borderId="5" xfId="0" applyFill="1" applyBorder="1"/>
    <xf numFmtId="165" fontId="0" fillId="5" borderId="2" xfId="0" applyNumberFormat="1" applyFill="1" applyBorder="1"/>
    <xf numFmtId="165" fontId="3" fillId="5" borderId="0" xfId="1" applyNumberFormat="1" applyFont="1" applyFill="1"/>
    <xf numFmtId="0" fontId="6" fillId="5" borderId="0" xfId="0" applyFont="1" applyFill="1"/>
    <xf numFmtId="165" fontId="0" fillId="5" borderId="0" xfId="0" applyNumberFormat="1" applyFill="1"/>
    <xf numFmtId="165" fontId="3" fillId="5" borderId="1" xfId="1" applyNumberFormat="1" applyFont="1" applyFill="1" applyBorder="1"/>
    <xf numFmtId="0" fontId="0" fillId="0" borderId="0" xfId="0" applyFill="1"/>
    <xf numFmtId="165" fontId="3" fillId="0" borderId="1" xfId="1" applyNumberFormat="1" applyFont="1" applyFill="1" applyBorder="1"/>
    <xf numFmtId="165" fontId="3" fillId="0" borderId="0" xfId="1" applyNumberFormat="1" applyFont="1" applyFill="1"/>
    <xf numFmtId="165" fontId="0" fillId="0" borderId="2" xfId="0" applyNumberFormat="1" applyFill="1" applyBorder="1"/>
    <xf numFmtId="0" fontId="0" fillId="0" borderId="4" xfId="0" applyBorder="1"/>
    <xf numFmtId="0" fontId="5" fillId="0" borderId="4" xfId="0" applyFont="1" applyBorder="1"/>
    <xf numFmtId="165" fontId="0" fillId="5" borderId="4" xfId="0" applyNumberFormat="1" applyFill="1" applyBorder="1"/>
    <xf numFmtId="165" fontId="0" fillId="0" borderId="4" xfId="0" applyNumberFormat="1" applyFill="1" applyBorder="1"/>
    <xf numFmtId="9" fontId="7" fillId="0" borderId="0" xfId="0" applyNumberFormat="1" applyFont="1" applyFill="1"/>
    <xf numFmtId="166" fontId="6" fillId="0" borderId="0" xfId="2" applyNumberFormat="1" applyFont="1" applyFill="1"/>
    <xf numFmtId="0" fontId="0" fillId="0" borderId="0" xfId="0" applyBorder="1"/>
    <xf numFmtId="0" fontId="9" fillId="5" borderId="0" xfId="0" applyFont="1" applyFill="1" applyAlignment="1">
      <alignment horizontal="center"/>
    </xf>
    <xf numFmtId="165" fontId="3" fillId="6" borderId="0" xfId="1" applyNumberFormat="1" applyFont="1" applyFill="1"/>
    <xf numFmtId="0" fontId="0" fillId="6" borderId="0" xfId="0" applyFill="1"/>
    <xf numFmtId="9" fontId="0" fillId="6" borderId="0" xfId="0" applyNumberFormat="1" applyFill="1"/>
    <xf numFmtId="0" fontId="0" fillId="0" borderId="1" xfId="0" applyBorder="1" applyAlignment="1">
      <alignment horizontal="left" wrapText="1" indent="1"/>
    </xf>
    <xf numFmtId="9" fontId="5" fillId="0" borderId="1" xfId="0" applyNumberFormat="1" applyFont="1" applyBorder="1"/>
    <xf numFmtId="165" fontId="0" fillId="0" borderId="1" xfId="0" applyNumberFormat="1" applyBorder="1"/>
    <xf numFmtId="167" fontId="5" fillId="0" borderId="1" xfId="0" applyNumberFormat="1" applyFont="1" applyBorder="1"/>
    <xf numFmtId="9" fontId="3" fillId="6" borderId="0" xfId="1" applyNumberFormat="1" applyFont="1" applyFill="1"/>
    <xf numFmtId="165" fontId="3" fillId="6" borderId="1" xfId="1" applyNumberFormat="1" applyFont="1" applyFill="1" applyBorder="1"/>
    <xf numFmtId="0" fontId="0" fillId="0" borderId="5" xfId="0" applyFill="1" applyBorder="1"/>
    <xf numFmtId="0" fontId="13" fillId="0" borderId="0" xfId="0" applyFont="1"/>
    <xf numFmtId="165" fontId="0" fillId="0" borderId="0" xfId="0" applyNumberFormat="1"/>
    <xf numFmtId="165" fontId="3" fillId="0" borderId="1" xfId="1" applyNumberFormat="1" applyFont="1" applyBorder="1"/>
    <xf numFmtId="0" fontId="16" fillId="0" borderId="0" xfId="0" applyFont="1"/>
    <xf numFmtId="165" fontId="16" fillId="0" borderId="0" xfId="0" applyNumberFormat="1" applyFont="1"/>
    <xf numFmtId="165" fontId="5" fillId="0" borderId="1" xfId="1" applyNumberFormat="1" applyFont="1" applyFill="1" applyBorder="1"/>
    <xf numFmtId="0" fontId="0" fillId="0" borderId="6" xfId="0" applyBorder="1"/>
    <xf numFmtId="0" fontId="5" fillId="0" borderId="6" xfId="0" applyFont="1" applyBorder="1"/>
    <xf numFmtId="165" fontId="3" fillId="0" borderId="6" xfId="1" applyNumberFormat="1" applyFont="1" applyBorder="1"/>
    <xf numFmtId="0" fontId="0" fillId="0" borderId="7" xfId="0" applyBorder="1"/>
    <xf numFmtId="0" fontId="5" fillId="0" borderId="7" xfId="0" applyFont="1" applyBorder="1"/>
    <xf numFmtId="165" fontId="3" fillId="0" borderId="7" xfId="1" applyNumberFormat="1" applyFont="1" applyBorder="1"/>
    <xf numFmtId="0" fontId="0" fillId="0" borderId="0" xfId="0"/>
    <xf numFmtId="0" fontId="0" fillId="0" borderId="1" xfId="0" applyBorder="1"/>
    <xf numFmtId="0" fontId="5" fillId="0" borderId="1" xfId="0" applyFont="1" applyBorder="1"/>
    <xf numFmtId="0" fontId="10" fillId="0" borderId="1" xfId="0" applyFont="1" applyBorder="1" applyAlignment="1">
      <alignment horizontal="left" indent="1"/>
    </xf>
    <xf numFmtId="0" fontId="0" fillId="0" borderId="0" xfId="0"/>
    <xf numFmtId="0" fontId="12" fillId="7" borderId="0" xfId="0" applyFont="1" applyFill="1"/>
    <xf numFmtId="0" fontId="0" fillId="0" borderId="0" xfId="0"/>
    <xf numFmtId="9" fontId="0" fillId="0" borderId="0" xfId="0" applyNumberFormat="1"/>
    <xf numFmtId="0" fontId="9" fillId="0" borderId="0" xfId="0" applyFont="1"/>
    <xf numFmtId="0" fontId="10" fillId="0" borderId="0" xfId="0" applyFont="1"/>
    <xf numFmtId="0" fontId="10" fillId="0" borderId="0" xfId="0" applyFont="1" applyBorder="1"/>
    <xf numFmtId="0" fontId="10" fillId="0" borderId="0" xfId="0" applyFont="1" applyAlignment="1">
      <alignment horizontal="left" indent="1"/>
    </xf>
    <xf numFmtId="0" fontId="9" fillId="8" borderId="0" xfId="0" applyFont="1" applyFill="1"/>
    <xf numFmtId="0" fontId="10" fillId="8" borderId="3" xfId="0" applyFont="1" applyFill="1" applyBorder="1"/>
    <xf numFmtId="164" fontId="0" fillId="2" borderId="3" xfId="0" applyNumberFormat="1" applyFill="1" applyBorder="1"/>
    <xf numFmtId="0" fontId="0" fillId="2" borderId="3" xfId="0" applyFill="1" applyBorder="1"/>
    <xf numFmtId="9" fontId="0" fillId="9" borderId="0" xfId="0" applyNumberFormat="1" applyFill="1"/>
    <xf numFmtId="165" fontId="0" fillId="10" borderId="0" xfId="0" applyNumberFormat="1" applyFill="1" applyAlignment="1">
      <alignment horizontal="center" vertical="center"/>
    </xf>
    <xf numFmtId="165" fontId="3" fillId="10" borderId="1" xfId="1" applyNumberFormat="1" applyFont="1" applyFill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165" fontId="3" fillId="10" borderId="0" xfId="1" applyNumberFormat="1" applyFont="1" applyFill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164" fontId="3" fillId="10" borderId="1" xfId="1" applyNumberFormat="1" applyFont="1" applyFill="1" applyBorder="1" applyAlignment="1">
      <alignment horizontal="center" vertical="center"/>
    </xf>
    <xf numFmtId="165" fontId="0" fillId="10" borderId="1" xfId="0" applyNumberFormat="1" applyFill="1" applyBorder="1" applyAlignment="1">
      <alignment horizontal="center" vertical="center"/>
    </xf>
    <xf numFmtId="165" fontId="16" fillId="10" borderId="0" xfId="0" applyNumberFormat="1" applyFont="1" applyFill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165" fontId="5" fillId="10" borderId="1" xfId="1" applyNumberFormat="1" applyFont="1" applyFill="1" applyBorder="1" applyAlignment="1">
      <alignment horizontal="center" vertical="center"/>
    </xf>
    <xf numFmtId="165" fontId="3" fillId="10" borderId="6" xfId="1" applyNumberFormat="1" applyFont="1" applyFill="1" applyBorder="1" applyAlignment="1">
      <alignment horizontal="center" vertical="center"/>
    </xf>
    <xf numFmtId="165" fontId="0" fillId="10" borderId="6" xfId="1" applyNumberFormat="1" applyFont="1" applyFill="1" applyBorder="1" applyAlignment="1">
      <alignment horizontal="center" vertical="center"/>
    </xf>
    <xf numFmtId="165" fontId="3" fillId="10" borderId="7" xfId="1" applyNumberFormat="1" applyFont="1" applyFill="1" applyBorder="1" applyAlignment="1">
      <alignment horizontal="center" vertical="center"/>
    </xf>
    <xf numFmtId="164" fontId="3" fillId="10" borderId="0" xfId="1" applyNumberFormat="1" applyFont="1" applyFill="1" applyAlignment="1">
      <alignment horizontal="center" vertical="center"/>
    </xf>
    <xf numFmtId="0" fontId="12" fillId="10" borderId="0" xfId="0" applyFont="1" applyFill="1" applyAlignment="1">
      <alignment horizontal="center" vertical="center"/>
    </xf>
    <xf numFmtId="9" fontId="3" fillId="0" borderId="0" xfId="2" applyFont="1"/>
    <xf numFmtId="0" fontId="6" fillId="11" borderId="0" xfId="0" applyFont="1" applyFill="1"/>
    <xf numFmtId="9" fontId="6" fillId="11" borderId="0" xfId="0" applyNumberFormat="1" applyFont="1" applyFill="1"/>
    <xf numFmtId="10" fontId="0" fillId="0" borderId="0" xfId="0" applyNumberFormat="1"/>
    <xf numFmtId="0" fontId="9" fillId="0" borderId="0" xfId="0" applyFont="1" applyBorder="1"/>
    <xf numFmtId="0" fontId="10" fillId="0" borderId="0" xfId="0" applyFont="1" applyBorder="1" applyAlignment="1">
      <alignment horizontal="left" indent="1"/>
    </xf>
    <xf numFmtId="9" fontId="10" fillId="0" borderId="0" xfId="2" applyFont="1" applyBorder="1"/>
    <xf numFmtId="0" fontId="0" fillId="0" borderId="0" xfId="0" applyFont="1"/>
    <xf numFmtId="9" fontId="10" fillId="0" borderId="0" xfId="0" applyNumberFormat="1" applyFont="1" applyBorder="1"/>
    <xf numFmtId="0" fontId="9" fillId="0" borderId="0" xfId="0" applyFont="1" applyBorder="1" applyAlignment="1">
      <alignment horizontal="right"/>
    </xf>
    <xf numFmtId="0" fontId="0" fillId="0" borderId="0" xfId="0" applyFont="1" applyBorder="1"/>
    <xf numFmtId="0" fontId="20" fillId="0" borderId="0" xfId="0" applyFont="1" applyFill="1" applyBorder="1"/>
    <xf numFmtId="0" fontId="10" fillId="0" borderId="0" xfId="0" applyFont="1" applyFill="1" applyBorder="1"/>
    <xf numFmtId="0" fontId="13" fillId="0" borderId="1" xfId="0" applyFont="1" applyBorder="1" applyAlignment="1">
      <alignment horizontal="left" wrapText="1" indent="1"/>
    </xf>
    <xf numFmtId="0" fontId="13" fillId="0" borderId="0" xfId="0" applyFont="1" applyAlignment="1">
      <alignment horizontal="center"/>
    </xf>
    <xf numFmtId="0" fontId="0" fillId="10" borderId="0" xfId="0" applyFill="1" applyAlignment="1"/>
    <xf numFmtId="165" fontId="0" fillId="10" borderId="0" xfId="0" applyNumberFormat="1" applyFill="1" applyAlignment="1"/>
    <xf numFmtId="164" fontId="0" fillId="10" borderId="1" xfId="0" applyNumberFormat="1" applyFill="1" applyBorder="1" applyAlignment="1"/>
    <xf numFmtId="0" fontId="0" fillId="10" borderId="1" xfId="0" applyFill="1" applyBorder="1" applyAlignment="1"/>
    <xf numFmtId="165" fontId="0" fillId="10" borderId="1" xfId="0" applyNumberFormat="1" applyFill="1" applyBorder="1" applyAlignment="1"/>
    <xf numFmtId="0" fontId="8" fillId="11" borderId="8" xfId="0" applyFont="1" applyFill="1" applyBorder="1" applyAlignment="1">
      <alignment horizontal="center"/>
    </xf>
    <xf numFmtId="0" fontId="8" fillId="11" borderId="6" xfId="0" applyFont="1" applyFill="1" applyBorder="1" applyAlignment="1">
      <alignment horizontal="center"/>
    </xf>
    <xf numFmtId="0" fontId="8" fillId="11" borderId="9" xfId="0" applyFont="1" applyFill="1" applyBorder="1" applyAlignment="1">
      <alignment horizontal="center"/>
    </xf>
    <xf numFmtId="0" fontId="9" fillId="5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43" fontId="3" fillId="6" borderId="0" xfId="1" applyNumberFormat="1" applyFont="1" applyFill="1"/>
    <xf numFmtId="10" fontId="0" fillId="6" borderId="0" xfId="0" applyNumberFormat="1" applyFill="1"/>
  </cellXfs>
  <cellStyles count="5">
    <cellStyle name="Comma" xfId="1" builtinId="3"/>
    <cellStyle name="Comma 2" xfId="3"/>
    <cellStyle name="Hyperlink 2" xf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E9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topLeftCell="A16" workbookViewId="0">
      <selection activeCell="C23" sqref="C23"/>
    </sheetView>
  </sheetViews>
  <sheetFormatPr defaultRowHeight="15" x14ac:dyDescent="0.25"/>
  <cols>
    <col min="1" max="1" width="33.85546875" bestFit="1" customWidth="1"/>
    <col min="2" max="2" width="28" bestFit="1" customWidth="1"/>
  </cols>
  <sheetData>
    <row r="1" spans="1:12" s="73" customFormat="1" ht="18.75" x14ac:dyDescent="0.3">
      <c r="A1" s="73" t="s">
        <v>14</v>
      </c>
    </row>
    <row r="2" spans="1:12" s="74" customFormat="1" x14ac:dyDescent="0.25"/>
    <row r="3" spans="1:12" s="74" customFormat="1" x14ac:dyDescent="0.25">
      <c r="A3" s="114">
        <v>2</v>
      </c>
      <c r="B3" s="114" t="s">
        <v>113</v>
      </c>
    </row>
    <row r="4" spans="1:12" s="74" customFormat="1" x14ac:dyDescent="0.25">
      <c r="A4" s="8" t="s">
        <v>88</v>
      </c>
    </row>
    <row r="5" spans="1:12" s="74" customFormat="1" x14ac:dyDescent="0.25">
      <c r="B5" s="1"/>
      <c r="C5" s="100"/>
    </row>
    <row r="6" spans="1:12" s="74" customFormat="1" x14ac:dyDescent="0.25">
      <c r="A6" s="44"/>
      <c r="C6" s="100"/>
    </row>
    <row r="7" spans="1:12" s="74" customFormat="1" x14ac:dyDescent="0.25">
      <c r="A7" s="44" t="s">
        <v>90</v>
      </c>
      <c r="B7" s="74">
        <v>25000000</v>
      </c>
      <c r="C7" s="100"/>
      <c r="E7" s="120" t="s">
        <v>0</v>
      </c>
      <c r="F7" s="121"/>
      <c r="G7" s="121"/>
      <c r="H7" s="122"/>
      <c r="I7" s="120" t="s">
        <v>102</v>
      </c>
      <c r="J7" s="121"/>
      <c r="K7" s="121"/>
      <c r="L7" s="122"/>
    </row>
    <row r="8" spans="1:12" s="74" customFormat="1" x14ac:dyDescent="0.25">
      <c r="A8" s="1"/>
      <c r="B8" s="1"/>
      <c r="D8" s="74" t="s">
        <v>89</v>
      </c>
      <c r="E8" s="23" t="s">
        <v>103</v>
      </c>
      <c r="F8" s="23" t="s">
        <v>104</v>
      </c>
      <c r="G8" s="23" t="s">
        <v>105</v>
      </c>
      <c r="H8" s="23" t="s">
        <v>106</v>
      </c>
      <c r="I8" s="23"/>
      <c r="J8" s="23"/>
      <c r="K8" s="23"/>
      <c r="L8" s="23"/>
    </row>
    <row r="9" spans="1:12" s="74" customFormat="1" x14ac:dyDescent="0.25">
      <c r="A9" s="1"/>
      <c r="B9" s="1"/>
      <c r="D9" s="101" t="s">
        <v>91</v>
      </c>
      <c r="E9" s="102"/>
      <c r="F9" s="102">
        <v>0.25</v>
      </c>
      <c r="G9" s="102">
        <v>0.5</v>
      </c>
      <c r="H9" s="102">
        <v>0.25</v>
      </c>
      <c r="I9" s="102"/>
      <c r="J9" s="102"/>
      <c r="K9" s="102"/>
      <c r="L9" s="102"/>
    </row>
    <row r="10" spans="1:12" s="74" customFormat="1" x14ac:dyDescent="0.25">
      <c r="B10" s="1"/>
    </row>
    <row r="11" spans="1:12" s="74" customFormat="1" x14ac:dyDescent="0.25">
      <c r="A11" s="8" t="s">
        <v>92</v>
      </c>
    </row>
    <row r="12" spans="1:12" s="74" customFormat="1" x14ac:dyDescent="0.25">
      <c r="A12" s="74" t="s">
        <v>4</v>
      </c>
      <c r="B12" s="75">
        <v>0.4</v>
      </c>
    </row>
    <row r="13" spans="1:12" s="74" customFormat="1" x14ac:dyDescent="0.25">
      <c r="A13" s="74" t="s">
        <v>5</v>
      </c>
      <c r="B13" s="75">
        <v>0.6</v>
      </c>
      <c r="G13" s="8"/>
    </row>
    <row r="14" spans="1:12" s="74" customFormat="1" x14ac:dyDescent="0.25">
      <c r="A14" s="74" t="s">
        <v>118</v>
      </c>
      <c r="B14" s="75">
        <v>0.08</v>
      </c>
    </row>
    <row r="15" spans="1:12" s="74" customFormat="1" x14ac:dyDescent="0.25">
      <c r="A15" s="8" t="s">
        <v>93</v>
      </c>
    </row>
    <row r="16" spans="1:12" s="74" customFormat="1" x14ac:dyDescent="0.25">
      <c r="A16" s="74" t="s">
        <v>24</v>
      </c>
      <c r="B16" s="2">
        <v>3000000</v>
      </c>
    </row>
    <row r="17" spans="1:6" s="74" customFormat="1" x14ac:dyDescent="0.25">
      <c r="A17" s="74" t="s">
        <v>22</v>
      </c>
      <c r="B17" s="2">
        <v>6</v>
      </c>
    </row>
    <row r="18" spans="1:6" s="74" customFormat="1" x14ac:dyDescent="0.25">
      <c r="A18" s="74" t="s">
        <v>23</v>
      </c>
      <c r="B18" s="2">
        <v>2</v>
      </c>
    </row>
    <row r="19" spans="1:6" s="74" customFormat="1" x14ac:dyDescent="0.25">
      <c r="A19" s="74" t="s">
        <v>16</v>
      </c>
      <c r="B19" s="14">
        <v>-7.0000000000000001E-3</v>
      </c>
    </row>
    <row r="20" spans="1:6" s="74" customFormat="1" x14ac:dyDescent="0.25">
      <c r="A20" s="74" t="s">
        <v>21</v>
      </c>
      <c r="B20" s="14">
        <v>0.2</v>
      </c>
    </row>
    <row r="21" spans="1:6" s="74" customFormat="1" x14ac:dyDescent="0.25">
      <c r="A21" s="74" t="s">
        <v>15</v>
      </c>
      <c r="B21" s="14">
        <v>0.2</v>
      </c>
    </row>
    <row r="22" spans="1:6" s="74" customFormat="1" x14ac:dyDescent="0.25">
      <c r="E22" s="75"/>
    </row>
    <row r="23" spans="1:6" s="74" customFormat="1" x14ac:dyDescent="0.25">
      <c r="A23" s="113" t="s">
        <v>111</v>
      </c>
      <c r="B23" s="74">
        <f>C23*A3</f>
        <v>1000000</v>
      </c>
      <c r="C23" s="74">
        <v>500000</v>
      </c>
      <c r="D23" s="74" t="s">
        <v>112</v>
      </c>
    </row>
    <row r="24" spans="1:6" s="74" customFormat="1" x14ac:dyDescent="0.25">
      <c r="A24" s="74" t="s">
        <v>114</v>
      </c>
      <c r="B24" s="75">
        <v>0.05</v>
      </c>
    </row>
    <row r="25" spans="1:6" s="74" customFormat="1" x14ac:dyDescent="0.25">
      <c r="B25" s="75"/>
    </row>
    <row r="26" spans="1:6" s="74" customFormat="1" x14ac:dyDescent="0.25">
      <c r="A26" s="76" t="s">
        <v>94</v>
      </c>
      <c r="B26" s="75"/>
      <c r="C26" s="75"/>
      <c r="D26" s="75"/>
      <c r="E26" s="75"/>
      <c r="F26" s="75"/>
    </row>
    <row r="27" spans="1:6" s="74" customFormat="1" x14ac:dyDescent="0.25">
      <c r="A27" s="104" t="s">
        <v>95</v>
      </c>
      <c r="B27" s="74">
        <v>22</v>
      </c>
      <c r="C27" s="74" t="s">
        <v>115</v>
      </c>
      <c r="D27" s="74" t="s">
        <v>116</v>
      </c>
      <c r="E27" s="75"/>
    </row>
    <row r="28" spans="1:6" s="74" customFormat="1" x14ac:dyDescent="0.25"/>
    <row r="29" spans="1:6" s="74" customFormat="1" x14ac:dyDescent="0.25">
      <c r="A29" s="104" t="s">
        <v>96</v>
      </c>
      <c r="B29" s="104"/>
    </row>
    <row r="30" spans="1:6" s="74" customFormat="1" x14ac:dyDescent="0.25">
      <c r="A30" s="78" t="s">
        <v>97</v>
      </c>
      <c r="B30" s="108">
        <v>0.3</v>
      </c>
      <c r="E30" s="75"/>
    </row>
    <row r="31" spans="1:6" s="74" customFormat="1" x14ac:dyDescent="0.25">
      <c r="B31" s="103"/>
    </row>
    <row r="32" spans="1:6" s="74" customFormat="1" x14ac:dyDescent="0.25">
      <c r="A32" s="104" t="s">
        <v>98</v>
      </c>
      <c r="B32" s="75">
        <v>0.1</v>
      </c>
      <c r="C32" s="74" t="s">
        <v>117</v>
      </c>
    </row>
    <row r="33" spans="1:3" s="74" customFormat="1" x14ac:dyDescent="0.25">
      <c r="B33" s="75"/>
    </row>
    <row r="34" spans="1:3" s="74" customFormat="1" x14ac:dyDescent="0.25">
      <c r="A34" s="111" t="s">
        <v>99</v>
      </c>
    </row>
    <row r="35" spans="1:3" s="74" customFormat="1" x14ac:dyDescent="0.25">
      <c r="A35" s="112" t="s">
        <v>9</v>
      </c>
      <c r="B35" s="75">
        <v>0.1</v>
      </c>
    </row>
    <row r="36" spans="1:3" s="74" customFormat="1" x14ac:dyDescent="0.25">
      <c r="A36" s="112" t="s">
        <v>100</v>
      </c>
      <c r="B36" s="74" t="s">
        <v>107</v>
      </c>
      <c r="C36" s="74" t="s">
        <v>108</v>
      </c>
    </row>
    <row r="37" spans="1:3" s="74" customFormat="1" x14ac:dyDescent="0.25">
      <c r="B37" s="104"/>
    </row>
    <row r="38" spans="1:3" s="74" customFormat="1" x14ac:dyDescent="0.25">
      <c r="A38" s="112" t="s">
        <v>66</v>
      </c>
      <c r="B38" s="75">
        <v>7.0000000000000007E-2</v>
      </c>
    </row>
    <row r="39" spans="1:3" s="74" customFormat="1" x14ac:dyDescent="0.25">
      <c r="A39" s="112" t="s">
        <v>83</v>
      </c>
      <c r="B39" s="75">
        <v>0.25</v>
      </c>
    </row>
    <row r="40" spans="1:3" s="74" customFormat="1" x14ac:dyDescent="0.25">
      <c r="A40" s="105"/>
      <c r="B40" s="106"/>
    </row>
    <row r="41" spans="1:3" s="74" customFormat="1" x14ac:dyDescent="0.25">
      <c r="A41" s="107"/>
      <c r="B41" s="107"/>
    </row>
    <row r="42" spans="1:3" s="74" customFormat="1" x14ac:dyDescent="0.25">
      <c r="A42" s="104"/>
      <c r="B42" s="104"/>
    </row>
    <row r="43" spans="1:3" s="74" customFormat="1" x14ac:dyDescent="0.25">
      <c r="A43" s="78"/>
      <c r="B43" s="108"/>
    </row>
    <row r="44" spans="1:3" s="74" customFormat="1" x14ac:dyDescent="0.25">
      <c r="A44" s="78"/>
      <c r="B44" s="108"/>
    </row>
    <row r="45" spans="1:3" s="74" customFormat="1" x14ac:dyDescent="0.25">
      <c r="A45" s="78"/>
      <c r="B45" s="78"/>
    </row>
    <row r="46" spans="1:3" s="74" customFormat="1" x14ac:dyDescent="0.25">
      <c r="A46" s="104"/>
      <c r="B46" s="109"/>
    </row>
    <row r="47" spans="1:3" s="74" customFormat="1" x14ac:dyDescent="0.25">
      <c r="A47" s="78"/>
      <c r="B47" s="78"/>
    </row>
    <row r="48" spans="1:3" s="74" customFormat="1" x14ac:dyDescent="0.25">
      <c r="A48" s="78"/>
      <c r="B48" s="78"/>
    </row>
    <row r="49" spans="1:2" s="74" customFormat="1" x14ac:dyDescent="0.25">
      <c r="A49" s="110"/>
      <c r="B49" s="110"/>
    </row>
    <row r="50" spans="1:2" s="74" customFormat="1" x14ac:dyDescent="0.25"/>
    <row r="51" spans="1:2" s="74" customFormat="1" x14ac:dyDescent="0.25"/>
    <row r="52" spans="1:2" s="74" customFormat="1" x14ac:dyDescent="0.25"/>
    <row r="53" spans="1:2" s="74" customFormat="1" x14ac:dyDescent="0.25">
      <c r="A53" s="112"/>
    </row>
    <row r="54" spans="1:2" s="74" customFormat="1" x14ac:dyDescent="0.25"/>
    <row r="55" spans="1:2" s="74" customFormat="1" x14ac:dyDescent="0.25">
      <c r="A55" s="112"/>
      <c r="B55" s="75"/>
    </row>
    <row r="56" spans="1:2" s="74" customFormat="1" x14ac:dyDescent="0.25">
      <c r="A56" s="112"/>
      <c r="B56" s="75"/>
    </row>
  </sheetData>
  <mergeCells count="2">
    <mergeCell ref="E7:H7"/>
    <mergeCell ref="I7:L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AL132"/>
  <sheetViews>
    <sheetView showGridLines="0" tabSelected="1" zoomScaleNormal="100" workbookViewId="0">
      <pane ySplit="5" topLeftCell="A6" activePane="bottomLeft" state="frozen"/>
      <selection pane="bottomLeft" activeCell="A6" sqref="A6"/>
    </sheetView>
  </sheetViews>
  <sheetFormatPr defaultRowHeight="15" x14ac:dyDescent="0.25"/>
  <cols>
    <col min="1" max="1" width="28.7109375" customWidth="1"/>
    <col min="2" max="2" width="13.42578125" style="2" bestFit="1" customWidth="1"/>
    <col min="3" max="3" width="14.5703125" customWidth="1"/>
    <col min="4" max="5" width="13.7109375" bestFit="1" customWidth="1"/>
    <col min="6" max="6" width="14.140625" bestFit="1" customWidth="1"/>
    <col min="7" max="10" width="13.42578125" customWidth="1"/>
    <col min="11" max="23" width="13.42578125" bestFit="1" customWidth="1"/>
    <col min="24" max="27" width="13.42578125" customWidth="1"/>
    <col min="28" max="28" width="13.5703125" customWidth="1"/>
  </cols>
  <sheetData>
    <row r="1" spans="1:38" s="25" customFormat="1" ht="29.25" customHeight="1" x14ac:dyDescent="0.35">
      <c r="A1" s="24" t="s">
        <v>20</v>
      </c>
      <c r="D1" s="26"/>
    </row>
    <row r="2" spans="1:38" x14ac:dyDescent="0.25">
      <c r="A2" t="s">
        <v>19</v>
      </c>
    </row>
    <row r="4" spans="1:38" x14ac:dyDescent="0.25">
      <c r="C4" s="123" t="s">
        <v>0</v>
      </c>
      <c r="D4" s="123"/>
      <c r="E4" s="123"/>
      <c r="F4" s="123"/>
      <c r="G4" s="124" t="s">
        <v>101</v>
      </c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</row>
    <row r="5" spans="1:38" x14ac:dyDescent="0.25">
      <c r="A5" t="s">
        <v>12</v>
      </c>
      <c r="C5" s="15">
        <v>0</v>
      </c>
      <c r="D5" s="15">
        <v>1</v>
      </c>
      <c r="E5" s="15">
        <v>2</v>
      </c>
      <c r="F5" s="15">
        <v>3</v>
      </c>
      <c r="G5" s="45">
        <v>4</v>
      </c>
      <c r="H5" s="45">
        <v>5</v>
      </c>
      <c r="I5" s="45">
        <v>6</v>
      </c>
      <c r="J5" s="45">
        <v>7</v>
      </c>
      <c r="K5" s="45">
        <v>8</v>
      </c>
      <c r="L5" s="45">
        <v>9</v>
      </c>
      <c r="M5" s="45">
        <v>10</v>
      </c>
      <c r="N5" s="45">
        <v>11</v>
      </c>
      <c r="O5" s="45">
        <v>12</v>
      </c>
      <c r="P5" s="45">
        <v>13</v>
      </c>
      <c r="Q5" s="45">
        <v>14</v>
      </c>
      <c r="R5" s="45">
        <v>15</v>
      </c>
      <c r="S5" s="45">
        <v>16</v>
      </c>
      <c r="T5" s="45">
        <v>17</v>
      </c>
      <c r="U5" s="45">
        <v>18</v>
      </c>
      <c r="V5" s="45">
        <v>19</v>
      </c>
      <c r="W5" s="45">
        <v>20</v>
      </c>
      <c r="X5" s="45">
        <v>21</v>
      </c>
      <c r="Y5" s="45">
        <v>22</v>
      </c>
      <c r="Z5" s="45">
        <v>23</v>
      </c>
      <c r="AA5" s="45">
        <v>24</v>
      </c>
      <c r="AB5" s="45">
        <v>25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</row>
    <row r="6" spans="1:38" x14ac:dyDescent="0.25"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74"/>
      <c r="AD6" s="74"/>
      <c r="AE6" s="74"/>
      <c r="AF6" s="74"/>
      <c r="AG6" s="74"/>
      <c r="AH6" s="74"/>
      <c r="AI6" s="74"/>
      <c r="AJ6" s="74"/>
      <c r="AK6" s="74"/>
      <c r="AL6" s="74"/>
    </row>
    <row r="7" spans="1:38" ht="15.75" thickBot="1" x14ac:dyDescent="0.3">
      <c r="A7" s="20" t="s">
        <v>11</v>
      </c>
      <c r="B7" s="18"/>
      <c r="C7" s="19"/>
      <c r="D7" s="19"/>
      <c r="E7" s="19"/>
      <c r="F7" s="19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74"/>
      <c r="AD7" s="74"/>
      <c r="AE7" s="74"/>
      <c r="AF7" s="74"/>
      <c r="AG7" s="74"/>
      <c r="AH7" s="74"/>
      <c r="AI7" s="74"/>
      <c r="AJ7" s="74"/>
      <c r="AK7" s="74"/>
      <c r="AL7" s="74"/>
    </row>
    <row r="8" spans="1:38" x14ac:dyDescent="0.25"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74"/>
      <c r="AD8" s="74"/>
      <c r="AE8" s="74"/>
      <c r="AF8" s="74"/>
      <c r="AG8" s="74"/>
      <c r="AH8" s="74"/>
      <c r="AI8" s="74"/>
      <c r="AJ8" s="74"/>
      <c r="AK8" s="74"/>
      <c r="AL8" s="74"/>
    </row>
    <row r="9" spans="1:38" x14ac:dyDescent="0.25"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</row>
    <row r="10" spans="1:38" x14ac:dyDescent="0.25">
      <c r="A10" s="38" t="s">
        <v>25</v>
      </c>
      <c r="B10" s="39"/>
      <c r="C10" s="38"/>
      <c r="D10" s="41">
        <f>D12+D23</f>
        <v>6250000</v>
      </c>
      <c r="E10" s="41">
        <f>E12+E23</f>
        <v>12800000</v>
      </c>
      <c r="F10" s="41">
        <f>F12+F23</f>
        <v>7164400</v>
      </c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</row>
    <row r="11" spans="1:38" ht="15.75" thickBot="1" x14ac:dyDescent="0.3">
      <c r="A11" s="16" t="s">
        <v>26</v>
      </c>
      <c r="B11" s="17">
        <v>25000000</v>
      </c>
      <c r="C11" s="16"/>
      <c r="D11" s="37">
        <f>C11+D10</f>
        <v>6250000</v>
      </c>
      <c r="E11" s="37">
        <f>D11+E10</f>
        <v>19050000</v>
      </c>
      <c r="F11" s="37">
        <f>E11+F10</f>
        <v>26214400</v>
      </c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</row>
    <row r="12" spans="1:38" ht="15.75" thickTop="1" x14ac:dyDescent="0.25">
      <c r="A12" t="s">
        <v>2</v>
      </c>
      <c r="D12" s="36">
        <f t="shared" ref="D12:AB12" si="0">D13*$B$11</f>
        <v>6250000</v>
      </c>
      <c r="E12" s="36">
        <f t="shared" si="0"/>
        <v>12500000</v>
      </c>
      <c r="F12" s="36">
        <f t="shared" si="0"/>
        <v>6250000</v>
      </c>
      <c r="G12" s="30">
        <f t="shared" si="0"/>
        <v>0</v>
      </c>
      <c r="H12" s="30">
        <f t="shared" si="0"/>
        <v>0</v>
      </c>
      <c r="I12" s="30">
        <f t="shared" si="0"/>
        <v>0</v>
      </c>
      <c r="J12" s="30">
        <f t="shared" si="0"/>
        <v>0</v>
      </c>
      <c r="K12" s="30">
        <f t="shared" si="0"/>
        <v>0</v>
      </c>
      <c r="L12" s="30">
        <f t="shared" si="0"/>
        <v>0</v>
      </c>
      <c r="M12" s="30">
        <f t="shared" si="0"/>
        <v>0</v>
      </c>
      <c r="N12" s="30">
        <f t="shared" si="0"/>
        <v>0</v>
      </c>
      <c r="O12" s="30">
        <f t="shared" si="0"/>
        <v>0</v>
      </c>
      <c r="P12" s="30">
        <f t="shared" si="0"/>
        <v>0</v>
      </c>
      <c r="Q12" s="30">
        <f t="shared" si="0"/>
        <v>0</v>
      </c>
      <c r="R12" s="30">
        <f t="shared" si="0"/>
        <v>0</v>
      </c>
      <c r="S12" s="30">
        <f t="shared" si="0"/>
        <v>0</v>
      </c>
      <c r="T12" s="30">
        <f t="shared" si="0"/>
        <v>0</v>
      </c>
      <c r="U12" s="30">
        <f t="shared" si="0"/>
        <v>0</v>
      </c>
      <c r="V12" s="30">
        <f t="shared" si="0"/>
        <v>0</v>
      </c>
      <c r="W12" s="30">
        <f t="shared" si="0"/>
        <v>0</v>
      </c>
      <c r="X12" s="30">
        <f t="shared" si="0"/>
        <v>0</v>
      </c>
      <c r="Y12" s="30">
        <f t="shared" si="0"/>
        <v>0</v>
      </c>
      <c r="Z12" s="30">
        <f t="shared" si="0"/>
        <v>0</v>
      </c>
      <c r="AA12" s="30">
        <f t="shared" si="0"/>
        <v>0</v>
      </c>
      <c r="AB12" s="30">
        <f t="shared" si="0"/>
        <v>0</v>
      </c>
    </row>
    <row r="13" spans="1:38" s="4" customFormat="1" x14ac:dyDescent="0.25">
      <c r="A13" s="4" t="s">
        <v>1</v>
      </c>
      <c r="B13" s="5"/>
      <c r="D13" s="42">
        <v>0.25</v>
      </c>
      <c r="E13" s="42">
        <v>0.5</v>
      </c>
      <c r="F13" s="42">
        <v>0.25</v>
      </c>
      <c r="G13" s="27"/>
      <c r="H13" s="27"/>
      <c r="I13" s="27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</row>
    <row r="14" spans="1:38" x14ac:dyDescent="0.25">
      <c r="D14" s="36"/>
      <c r="E14" s="36"/>
      <c r="F14" s="36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</row>
    <row r="15" spans="1:38" x14ac:dyDescent="0.25">
      <c r="A15" t="s">
        <v>3</v>
      </c>
      <c r="D15" s="36"/>
      <c r="E15" s="36"/>
      <c r="F15" s="36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</row>
    <row r="16" spans="1:38" x14ac:dyDescent="0.25">
      <c r="A16" s="7" t="s">
        <v>4</v>
      </c>
      <c r="B16" s="3">
        <v>0.4</v>
      </c>
      <c r="D16" s="36">
        <f t="shared" ref="D16:F17" si="1">$B16*D$10</f>
        <v>2500000</v>
      </c>
      <c r="E16" s="36">
        <f t="shared" si="1"/>
        <v>5120000</v>
      </c>
      <c r="F16" s="36">
        <f t="shared" si="1"/>
        <v>2865760</v>
      </c>
      <c r="G16" s="30">
        <f>$B$16*G$12</f>
        <v>0</v>
      </c>
      <c r="H16" s="30">
        <f>$B$16*H$12</f>
        <v>0</v>
      </c>
      <c r="I16" s="30">
        <f>$B$16*I$12</f>
        <v>0</v>
      </c>
      <c r="J16" s="30">
        <f>$B$16*J$12</f>
        <v>0</v>
      </c>
      <c r="K16" s="30">
        <f t="shared" ref="K16:AB16" si="2">$B$16*K$12</f>
        <v>0</v>
      </c>
      <c r="L16" s="30">
        <f t="shared" si="2"/>
        <v>0</v>
      </c>
      <c r="M16" s="30">
        <f t="shared" si="2"/>
        <v>0</v>
      </c>
      <c r="N16" s="30">
        <f t="shared" si="2"/>
        <v>0</v>
      </c>
      <c r="O16" s="30">
        <f t="shared" si="2"/>
        <v>0</v>
      </c>
      <c r="P16" s="30">
        <f t="shared" si="2"/>
        <v>0</v>
      </c>
      <c r="Q16" s="30">
        <f t="shared" si="2"/>
        <v>0</v>
      </c>
      <c r="R16" s="30">
        <f t="shared" si="2"/>
        <v>0</v>
      </c>
      <c r="S16" s="30">
        <f t="shared" si="2"/>
        <v>0</v>
      </c>
      <c r="T16" s="30">
        <f t="shared" si="2"/>
        <v>0</v>
      </c>
      <c r="U16" s="30">
        <f t="shared" si="2"/>
        <v>0</v>
      </c>
      <c r="V16" s="30">
        <f t="shared" si="2"/>
        <v>0</v>
      </c>
      <c r="W16" s="30">
        <f t="shared" si="2"/>
        <v>0</v>
      </c>
      <c r="X16" s="30">
        <f t="shared" si="2"/>
        <v>0</v>
      </c>
      <c r="Y16" s="30">
        <f t="shared" si="2"/>
        <v>0</v>
      </c>
      <c r="Z16" s="30">
        <f t="shared" si="2"/>
        <v>0</v>
      </c>
      <c r="AA16" s="30">
        <f t="shared" si="2"/>
        <v>0</v>
      </c>
      <c r="AB16" s="30">
        <f t="shared" si="2"/>
        <v>0</v>
      </c>
    </row>
    <row r="17" spans="1:28" x14ac:dyDescent="0.25">
      <c r="A17" s="7" t="s">
        <v>5</v>
      </c>
      <c r="B17" s="3">
        <f>1-B16</f>
        <v>0.6</v>
      </c>
      <c r="D17" s="36">
        <f t="shared" si="1"/>
        <v>3750000</v>
      </c>
      <c r="E17" s="36">
        <f t="shared" si="1"/>
        <v>7680000</v>
      </c>
      <c r="F17" s="36">
        <f t="shared" si="1"/>
        <v>4298640</v>
      </c>
      <c r="G17" s="30">
        <f>B17*G$12</f>
        <v>0</v>
      </c>
      <c r="H17" s="30">
        <f>C17*H$12</f>
        <v>0</v>
      </c>
      <c r="I17" s="30">
        <f>D17*I$12</f>
        <v>0</v>
      </c>
      <c r="J17" s="30">
        <f>E17*J$12</f>
        <v>0</v>
      </c>
      <c r="K17" s="30">
        <f t="shared" ref="K17:AB17" si="3">F17*K$12</f>
        <v>0</v>
      </c>
      <c r="L17" s="30">
        <f t="shared" si="3"/>
        <v>0</v>
      </c>
      <c r="M17" s="30">
        <f t="shared" si="3"/>
        <v>0</v>
      </c>
      <c r="N17" s="30">
        <f t="shared" si="3"/>
        <v>0</v>
      </c>
      <c r="O17" s="30">
        <f t="shared" si="3"/>
        <v>0</v>
      </c>
      <c r="P17" s="30">
        <f t="shared" si="3"/>
        <v>0</v>
      </c>
      <c r="Q17" s="30">
        <f t="shared" si="3"/>
        <v>0</v>
      </c>
      <c r="R17" s="30">
        <f t="shared" si="3"/>
        <v>0</v>
      </c>
      <c r="S17" s="30">
        <f t="shared" si="3"/>
        <v>0</v>
      </c>
      <c r="T17" s="30">
        <f t="shared" si="3"/>
        <v>0</v>
      </c>
      <c r="U17" s="30">
        <f t="shared" si="3"/>
        <v>0</v>
      </c>
      <c r="V17" s="30">
        <f t="shared" si="3"/>
        <v>0</v>
      </c>
      <c r="W17" s="30">
        <f t="shared" si="3"/>
        <v>0</v>
      </c>
      <c r="X17" s="30">
        <f t="shared" si="3"/>
        <v>0</v>
      </c>
      <c r="Y17" s="30">
        <f t="shared" si="3"/>
        <v>0</v>
      </c>
      <c r="Z17" s="30">
        <f t="shared" si="3"/>
        <v>0</v>
      </c>
      <c r="AA17" s="30">
        <f t="shared" si="3"/>
        <v>0</v>
      </c>
      <c r="AB17" s="30">
        <f t="shared" si="3"/>
        <v>0</v>
      </c>
    </row>
    <row r="18" spans="1:28" x14ac:dyDescent="0.25">
      <c r="D18" s="36"/>
      <c r="E18" s="36"/>
      <c r="F18" s="36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</row>
    <row r="19" spans="1:28" x14ac:dyDescent="0.25">
      <c r="A19" t="s">
        <v>6</v>
      </c>
      <c r="D19" s="36">
        <f>C19+D16</f>
        <v>2500000</v>
      </c>
      <c r="E19" s="36">
        <f t="shared" ref="E19:J19" si="4">D19+E16</f>
        <v>7620000</v>
      </c>
      <c r="F19" s="36">
        <f t="shared" si="4"/>
        <v>10485760</v>
      </c>
      <c r="G19" s="32">
        <f t="shared" si="4"/>
        <v>10485760</v>
      </c>
      <c r="H19" s="27">
        <f t="shared" si="4"/>
        <v>10485760</v>
      </c>
      <c r="I19" s="27">
        <f t="shared" si="4"/>
        <v>10485760</v>
      </c>
      <c r="J19" s="30">
        <f t="shared" si="4"/>
        <v>10485760</v>
      </c>
      <c r="K19" s="30">
        <f t="shared" ref="K19" si="5">J19+K16</f>
        <v>10485760</v>
      </c>
      <c r="L19" s="30">
        <f t="shared" ref="L19" si="6">K19+L16</f>
        <v>10485760</v>
      </c>
      <c r="M19" s="30">
        <f t="shared" ref="M19" si="7">L19+M16</f>
        <v>10485760</v>
      </c>
      <c r="N19" s="30">
        <f t="shared" ref="N19" si="8">M19+N16</f>
        <v>10485760</v>
      </c>
      <c r="O19" s="30">
        <f t="shared" ref="O19" si="9">N19+O16</f>
        <v>10485760</v>
      </c>
      <c r="P19" s="30">
        <f t="shared" ref="P19" si="10">O19+P16</f>
        <v>10485760</v>
      </c>
      <c r="Q19" s="30">
        <f t="shared" ref="Q19" si="11">P19+Q16</f>
        <v>10485760</v>
      </c>
      <c r="R19" s="30">
        <f t="shared" ref="R19" si="12">Q19+R16</f>
        <v>10485760</v>
      </c>
      <c r="S19" s="30">
        <f t="shared" ref="S19" si="13">R19+S16</f>
        <v>10485760</v>
      </c>
      <c r="T19" s="30">
        <f t="shared" ref="T19" si="14">S19+T16</f>
        <v>10485760</v>
      </c>
      <c r="U19" s="30">
        <f t="shared" ref="U19" si="15">T19+U16</f>
        <v>10485760</v>
      </c>
      <c r="V19" s="30">
        <f t="shared" ref="V19" si="16">U19+V16</f>
        <v>10485760</v>
      </c>
      <c r="W19" s="30">
        <f t="shared" ref="W19" si="17">V19+W16</f>
        <v>10485760</v>
      </c>
      <c r="X19" s="30">
        <f t="shared" ref="X19" si="18">W19+X16</f>
        <v>10485760</v>
      </c>
      <c r="Y19" s="30">
        <f t="shared" ref="Y19" si="19">X19+Y16</f>
        <v>10485760</v>
      </c>
      <c r="Z19" s="30">
        <f t="shared" ref="Z19" si="20">Y19+Z16</f>
        <v>10485760</v>
      </c>
      <c r="AA19" s="30">
        <f t="shared" ref="AA19" si="21">Z19+AA16</f>
        <v>10485760</v>
      </c>
      <c r="AB19" s="30">
        <f t="shared" ref="AB19" si="22">AA19+AB16</f>
        <v>10485760</v>
      </c>
    </row>
    <row r="20" spans="1:28" x14ac:dyDescent="0.25">
      <c r="D20" s="36"/>
      <c r="E20" s="36"/>
      <c r="F20" s="36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</row>
    <row r="21" spans="1:28" x14ac:dyDescent="0.25">
      <c r="A21" s="8" t="s">
        <v>7</v>
      </c>
      <c r="D21" s="36"/>
      <c r="E21" s="36"/>
      <c r="F21" s="36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</row>
    <row r="22" spans="1:28" x14ac:dyDescent="0.25">
      <c r="A22" s="9" t="s">
        <v>13</v>
      </c>
      <c r="D22" s="36">
        <f t="shared" ref="D22:J22" si="23">C26</f>
        <v>0</v>
      </c>
      <c r="E22" s="36">
        <f t="shared" si="23"/>
        <v>3750000</v>
      </c>
      <c r="F22" s="36">
        <f t="shared" si="23"/>
        <v>11430000</v>
      </c>
      <c r="G22" s="30">
        <f t="shared" si="23"/>
        <v>15728640</v>
      </c>
      <c r="H22" s="30">
        <f t="shared" si="23"/>
        <v>15728640</v>
      </c>
      <c r="I22" s="30">
        <f t="shared" si="23"/>
        <v>15728640</v>
      </c>
      <c r="J22" s="30">
        <f t="shared" si="23"/>
        <v>15728640</v>
      </c>
      <c r="K22" s="30">
        <f t="shared" ref="K22" si="24">J26</f>
        <v>15728640</v>
      </c>
      <c r="L22" s="30">
        <f t="shared" ref="L22" si="25">K26</f>
        <v>15728640</v>
      </c>
      <c r="M22" s="30">
        <f t="shared" ref="M22" si="26">L26</f>
        <v>15728640</v>
      </c>
      <c r="N22" s="30">
        <f t="shared" ref="N22" si="27">M26</f>
        <v>15728640</v>
      </c>
      <c r="O22" s="30">
        <f t="shared" ref="O22" si="28">N26</f>
        <v>15728640</v>
      </c>
      <c r="P22" s="30">
        <f t="shared" ref="P22" si="29">O26</f>
        <v>15728640</v>
      </c>
      <c r="Q22" s="30">
        <f t="shared" ref="Q22" si="30">P26</f>
        <v>15728640</v>
      </c>
      <c r="R22" s="30">
        <f t="shared" ref="R22" si="31">Q26</f>
        <v>15728640</v>
      </c>
      <c r="S22" s="30">
        <f t="shared" ref="S22" si="32">R26</f>
        <v>15728640</v>
      </c>
      <c r="T22" s="30">
        <f t="shared" ref="T22" si="33">S26</f>
        <v>15728640</v>
      </c>
      <c r="U22" s="30">
        <f t="shared" ref="U22" si="34">T26</f>
        <v>15728640</v>
      </c>
      <c r="V22" s="30">
        <f t="shared" ref="V22" si="35">U26</f>
        <v>15728640</v>
      </c>
      <c r="W22" s="30">
        <f t="shared" ref="W22" si="36">V26</f>
        <v>15728640</v>
      </c>
      <c r="X22" s="30">
        <f t="shared" ref="X22" si="37">W26</f>
        <v>15728640</v>
      </c>
      <c r="Y22" s="30">
        <f t="shared" ref="Y22" si="38">X26</f>
        <v>15728640</v>
      </c>
      <c r="Z22" s="30">
        <f t="shared" ref="Z22" si="39">Y26</f>
        <v>15728640</v>
      </c>
      <c r="AA22" s="30">
        <f t="shared" ref="AA22" si="40">Z26</f>
        <v>15728640</v>
      </c>
      <c r="AB22" s="30">
        <f t="shared" ref="AB22" si="41">AA26</f>
        <v>15728640</v>
      </c>
    </row>
    <row r="23" spans="1:28" x14ac:dyDescent="0.25">
      <c r="A23" s="7" t="s">
        <v>7</v>
      </c>
      <c r="D23" s="36">
        <f>D22*D24</f>
        <v>0</v>
      </c>
      <c r="E23" s="36">
        <f>E22*E24</f>
        <v>300000</v>
      </c>
      <c r="F23" s="36">
        <f>F22*F24</f>
        <v>914400</v>
      </c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</row>
    <row r="24" spans="1:28" x14ac:dyDescent="0.25">
      <c r="A24" s="10" t="s">
        <v>9</v>
      </c>
      <c r="B24" s="6">
        <v>0.08</v>
      </c>
      <c r="C24" s="4"/>
      <c r="D24" s="43">
        <f>$B$24</f>
        <v>0.08</v>
      </c>
      <c r="E24" s="43">
        <f>$B$24</f>
        <v>0.08</v>
      </c>
      <c r="F24" s="43">
        <f>$B$24</f>
        <v>0.08</v>
      </c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</row>
    <row r="25" spans="1:28" x14ac:dyDescent="0.25">
      <c r="A25" s="13" t="s">
        <v>8</v>
      </c>
      <c r="B25" s="12"/>
      <c r="C25" s="11"/>
      <c r="D25" s="35">
        <f t="shared" ref="D25:J25" si="42">D17</f>
        <v>3750000</v>
      </c>
      <c r="E25" s="35">
        <f t="shared" si="42"/>
        <v>7680000</v>
      </c>
      <c r="F25" s="35">
        <f t="shared" si="42"/>
        <v>4298640</v>
      </c>
      <c r="G25" s="33">
        <f t="shared" si="42"/>
        <v>0</v>
      </c>
      <c r="H25" s="33">
        <f t="shared" si="42"/>
        <v>0</v>
      </c>
      <c r="I25" s="33">
        <f t="shared" si="42"/>
        <v>0</v>
      </c>
      <c r="J25" s="33">
        <f t="shared" si="42"/>
        <v>0</v>
      </c>
      <c r="K25" s="33">
        <f t="shared" ref="K25:AB25" si="43">K17</f>
        <v>0</v>
      </c>
      <c r="L25" s="33">
        <f t="shared" si="43"/>
        <v>0</v>
      </c>
      <c r="M25" s="33">
        <f t="shared" si="43"/>
        <v>0</v>
      </c>
      <c r="N25" s="33">
        <f t="shared" si="43"/>
        <v>0</v>
      </c>
      <c r="O25" s="33">
        <f t="shared" si="43"/>
        <v>0</v>
      </c>
      <c r="P25" s="33">
        <f t="shared" si="43"/>
        <v>0</v>
      </c>
      <c r="Q25" s="33">
        <f t="shared" si="43"/>
        <v>0</v>
      </c>
      <c r="R25" s="33">
        <f t="shared" si="43"/>
        <v>0</v>
      </c>
      <c r="S25" s="33">
        <f t="shared" si="43"/>
        <v>0</v>
      </c>
      <c r="T25" s="33">
        <f t="shared" si="43"/>
        <v>0</v>
      </c>
      <c r="U25" s="33">
        <f t="shared" si="43"/>
        <v>0</v>
      </c>
      <c r="V25" s="33">
        <f t="shared" si="43"/>
        <v>0</v>
      </c>
      <c r="W25" s="33">
        <f t="shared" si="43"/>
        <v>0</v>
      </c>
      <c r="X25" s="33">
        <f t="shared" si="43"/>
        <v>0</v>
      </c>
      <c r="Y25" s="33">
        <f t="shared" si="43"/>
        <v>0</v>
      </c>
      <c r="Z25" s="33">
        <f t="shared" si="43"/>
        <v>0</v>
      </c>
      <c r="AA25" s="33">
        <f t="shared" si="43"/>
        <v>0</v>
      </c>
      <c r="AB25" s="33">
        <f t="shared" si="43"/>
        <v>0</v>
      </c>
    </row>
    <row r="26" spans="1:28" x14ac:dyDescent="0.25">
      <c r="A26" t="s">
        <v>10</v>
      </c>
      <c r="D26" s="36">
        <f>SUM(D22,D25)</f>
        <v>3750000</v>
      </c>
      <c r="E26" s="36">
        <f t="shared" ref="E26:J26" si="44">SUM(E22,E25)</f>
        <v>11430000</v>
      </c>
      <c r="F26" s="36">
        <f t="shared" si="44"/>
        <v>15728640</v>
      </c>
      <c r="G26" s="30">
        <f t="shared" si="44"/>
        <v>15728640</v>
      </c>
      <c r="H26" s="30">
        <f t="shared" si="44"/>
        <v>15728640</v>
      </c>
      <c r="I26" s="30">
        <f t="shared" si="44"/>
        <v>15728640</v>
      </c>
      <c r="J26" s="30">
        <f t="shared" si="44"/>
        <v>15728640</v>
      </c>
      <c r="K26" s="30">
        <f t="shared" ref="K26:AB26" si="45">SUM(K22,K25)</f>
        <v>15728640</v>
      </c>
      <c r="L26" s="30">
        <f t="shared" si="45"/>
        <v>15728640</v>
      </c>
      <c r="M26" s="30">
        <f t="shared" si="45"/>
        <v>15728640</v>
      </c>
      <c r="N26" s="30">
        <f t="shared" si="45"/>
        <v>15728640</v>
      </c>
      <c r="O26" s="30">
        <f t="shared" si="45"/>
        <v>15728640</v>
      </c>
      <c r="P26" s="30">
        <f t="shared" si="45"/>
        <v>15728640</v>
      </c>
      <c r="Q26" s="30">
        <f t="shared" si="45"/>
        <v>15728640</v>
      </c>
      <c r="R26" s="30">
        <f t="shared" si="45"/>
        <v>15728640</v>
      </c>
      <c r="S26" s="30">
        <f t="shared" si="45"/>
        <v>15728640</v>
      </c>
      <c r="T26" s="30">
        <f t="shared" si="45"/>
        <v>15728640</v>
      </c>
      <c r="U26" s="30">
        <f t="shared" si="45"/>
        <v>15728640</v>
      </c>
      <c r="V26" s="30">
        <f t="shared" si="45"/>
        <v>15728640</v>
      </c>
      <c r="W26" s="30">
        <f t="shared" si="45"/>
        <v>15728640</v>
      </c>
      <c r="X26" s="30">
        <f t="shared" si="45"/>
        <v>15728640</v>
      </c>
      <c r="Y26" s="30">
        <f t="shared" si="45"/>
        <v>15728640</v>
      </c>
      <c r="Z26" s="30">
        <f t="shared" si="45"/>
        <v>15728640</v>
      </c>
      <c r="AA26" s="30">
        <f t="shared" si="45"/>
        <v>15728640</v>
      </c>
      <c r="AB26" s="30">
        <f t="shared" si="45"/>
        <v>15728640</v>
      </c>
    </row>
    <row r="27" spans="1:28" x14ac:dyDescent="0.25">
      <c r="D27" s="1"/>
      <c r="E27" s="1"/>
      <c r="F27" s="1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</row>
    <row r="28" spans="1:28" x14ac:dyDescent="0.25"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</row>
    <row r="29" spans="1:28" ht="15.75" thickBot="1" x14ac:dyDescent="0.3">
      <c r="A29" s="20" t="s">
        <v>14</v>
      </c>
      <c r="B29" s="21"/>
      <c r="C29" s="19"/>
      <c r="D29" s="19"/>
      <c r="E29" s="19"/>
      <c r="F29" s="19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1:28" x14ac:dyDescent="0.25">
      <c r="A30" t="s">
        <v>18</v>
      </c>
      <c r="B30" s="22" t="s">
        <v>17</v>
      </c>
      <c r="G30" s="27"/>
      <c r="H30" s="27"/>
      <c r="I30" s="27"/>
      <c r="J30" s="27"/>
    </row>
    <row r="31" spans="1:28" x14ac:dyDescent="0.25">
      <c r="A31" t="s">
        <v>24</v>
      </c>
      <c r="B31" s="2">
        <v>1500000</v>
      </c>
      <c r="G31" s="46">
        <f>$B$31</f>
        <v>1500000</v>
      </c>
      <c r="H31" s="46">
        <f>G31*(1+H34)</f>
        <v>1489500</v>
      </c>
      <c r="I31" s="46">
        <f t="shared" ref="I31:AB33" si="46">H31*(1+I34)</f>
        <v>1479073.5</v>
      </c>
      <c r="J31" s="46">
        <f t="shared" si="46"/>
        <v>1468719.9855</v>
      </c>
      <c r="K31" s="46">
        <f t="shared" si="46"/>
        <v>1458438.9456014999</v>
      </c>
      <c r="L31" s="46">
        <f t="shared" si="46"/>
        <v>1448229.8729822894</v>
      </c>
      <c r="M31" s="46">
        <f t="shared" si="46"/>
        <v>1438092.2638714134</v>
      </c>
      <c r="N31" s="46">
        <f t="shared" si="46"/>
        <v>1428025.6180243136</v>
      </c>
      <c r="O31" s="46">
        <f t="shared" si="46"/>
        <v>1418029.4386981435</v>
      </c>
      <c r="P31" s="46">
        <f t="shared" si="46"/>
        <v>1408103.2326272565</v>
      </c>
      <c r="Q31" s="46">
        <f t="shared" si="46"/>
        <v>1398246.5099988657</v>
      </c>
      <c r="R31" s="46">
        <f t="shared" si="46"/>
        <v>1388458.7844288736</v>
      </c>
      <c r="S31" s="46">
        <f t="shared" si="46"/>
        <v>1378739.5729378713</v>
      </c>
      <c r="T31" s="46">
        <f t="shared" si="46"/>
        <v>1369088.3959273063</v>
      </c>
      <c r="U31" s="46">
        <f t="shared" si="46"/>
        <v>1359504.7771558152</v>
      </c>
      <c r="V31" s="46">
        <f t="shared" si="46"/>
        <v>1349988.2437157244</v>
      </c>
      <c r="W31" s="46">
        <f t="shared" si="46"/>
        <v>1340538.3260097143</v>
      </c>
      <c r="X31" s="46">
        <f t="shared" si="46"/>
        <v>1331154.5577276463</v>
      </c>
      <c r="Y31" s="46">
        <f t="shared" si="46"/>
        <v>1321836.4758235528</v>
      </c>
      <c r="Z31" s="46">
        <f t="shared" si="46"/>
        <v>1312583.620492788</v>
      </c>
      <c r="AA31" s="46">
        <f t="shared" si="46"/>
        <v>1303395.5351493384</v>
      </c>
      <c r="AB31" s="46">
        <f t="shared" si="46"/>
        <v>1294271.766403293</v>
      </c>
    </row>
    <row r="32" spans="1:28" x14ac:dyDescent="0.25">
      <c r="A32" t="s">
        <v>22</v>
      </c>
      <c r="B32" s="2">
        <v>6</v>
      </c>
      <c r="G32" s="125">
        <f>$B$32*(1+B35)</f>
        <v>6.0600000000000005</v>
      </c>
      <c r="H32" s="125">
        <f t="shared" ref="H32:W33" si="47">G32*(1+H35)</f>
        <v>6.1206000000000005</v>
      </c>
      <c r="I32" s="125">
        <f t="shared" si="47"/>
        <v>6.1818060000000008</v>
      </c>
      <c r="J32" s="125">
        <f t="shared" si="47"/>
        <v>6.243624060000001</v>
      </c>
      <c r="K32" s="125">
        <f t="shared" si="47"/>
        <v>6.3060603006000013</v>
      </c>
      <c r="L32" s="125">
        <f t="shared" si="47"/>
        <v>6.3691209036060012</v>
      </c>
      <c r="M32" s="125">
        <f t="shared" si="47"/>
        <v>6.4328121126420612</v>
      </c>
      <c r="N32" s="125">
        <f t="shared" si="47"/>
        <v>6.4971402337684818</v>
      </c>
      <c r="O32" s="125">
        <f t="shared" si="47"/>
        <v>6.5621116361061667</v>
      </c>
      <c r="P32" s="125">
        <f t="shared" si="47"/>
        <v>6.627732752467228</v>
      </c>
      <c r="Q32" s="125">
        <f t="shared" si="47"/>
        <v>6.6940100799919007</v>
      </c>
      <c r="R32" s="125">
        <f t="shared" si="47"/>
        <v>6.76095018079182</v>
      </c>
      <c r="S32" s="125">
        <f t="shared" si="47"/>
        <v>6.8285596825997379</v>
      </c>
      <c r="T32" s="125">
        <f t="shared" si="47"/>
        <v>6.8968452794257349</v>
      </c>
      <c r="U32" s="125">
        <f t="shared" si="47"/>
        <v>6.965813732219992</v>
      </c>
      <c r="V32" s="125">
        <f t="shared" si="47"/>
        <v>7.0354718695421923</v>
      </c>
      <c r="W32" s="125">
        <f t="shared" si="47"/>
        <v>7.1058265882376146</v>
      </c>
      <c r="X32" s="125">
        <f t="shared" si="46"/>
        <v>7.176884854119991</v>
      </c>
      <c r="Y32" s="125">
        <f t="shared" si="46"/>
        <v>7.2486537026611906</v>
      </c>
      <c r="Z32" s="125">
        <f t="shared" si="46"/>
        <v>7.3211402396878027</v>
      </c>
      <c r="AA32" s="125">
        <f t="shared" si="46"/>
        <v>7.3943516420846809</v>
      </c>
      <c r="AB32" s="125">
        <f t="shared" si="46"/>
        <v>7.4682951585055282</v>
      </c>
    </row>
    <row r="33" spans="1:28" x14ac:dyDescent="0.25">
      <c r="A33" t="s">
        <v>23</v>
      </c>
      <c r="B33" s="2">
        <v>2</v>
      </c>
      <c r="G33" s="46">
        <f>B33*(1+B36)</f>
        <v>2.4</v>
      </c>
      <c r="H33" s="46">
        <f t="shared" si="47"/>
        <v>2.88</v>
      </c>
      <c r="I33" s="46">
        <f t="shared" si="46"/>
        <v>3.456</v>
      </c>
      <c r="J33" s="46">
        <f t="shared" si="46"/>
        <v>4.1471999999999998</v>
      </c>
      <c r="K33" s="46">
        <f t="shared" si="46"/>
        <v>4.9766399999999997</v>
      </c>
      <c r="L33" s="46">
        <f t="shared" si="46"/>
        <v>5.9719679999999995</v>
      </c>
      <c r="M33" s="46">
        <f t="shared" si="46"/>
        <v>7.1663615999999992</v>
      </c>
      <c r="N33" s="46">
        <f t="shared" si="46"/>
        <v>8.5996339199999987</v>
      </c>
      <c r="O33" s="46">
        <f t="shared" si="46"/>
        <v>10.319560703999999</v>
      </c>
      <c r="P33" s="46">
        <f t="shared" si="46"/>
        <v>12.383472844799998</v>
      </c>
      <c r="Q33" s="46">
        <f t="shared" si="46"/>
        <v>14.860167413759998</v>
      </c>
      <c r="R33" s="46">
        <f t="shared" si="46"/>
        <v>17.832200896511996</v>
      </c>
      <c r="S33" s="46">
        <f t="shared" si="46"/>
        <v>21.398641075814393</v>
      </c>
      <c r="T33" s="46">
        <f t="shared" si="46"/>
        <v>25.678369290977269</v>
      </c>
      <c r="U33" s="46">
        <f t="shared" si="46"/>
        <v>30.814043149172722</v>
      </c>
      <c r="V33" s="46">
        <f t="shared" si="46"/>
        <v>36.976851779007262</v>
      </c>
      <c r="W33" s="46">
        <f t="shared" si="46"/>
        <v>44.372222134808716</v>
      </c>
      <c r="X33" s="46">
        <f t="shared" si="46"/>
        <v>53.246666561770461</v>
      </c>
      <c r="Y33" s="46">
        <f t="shared" si="46"/>
        <v>63.895999874124549</v>
      </c>
      <c r="Z33" s="46">
        <f t="shared" si="46"/>
        <v>76.675199848949461</v>
      </c>
      <c r="AA33" s="46">
        <f t="shared" si="46"/>
        <v>92.01023981873935</v>
      </c>
      <c r="AB33" s="46">
        <f t="shared" si="46"/>
        <v>110.41228778248721</v>
      </c>
    </row>
    <row r="34" spans="1:28" x14ac:dyDescent="0.25">
      <c r="A34" t="s">
        <v>16</v>
      </c>
      <c r="B34" s="14">
        <v>-7.0000000000000001E-3</v>
      </c>
      <c r="G34" s="47"/>
      <c r="H34" s="126">
        <f>$B$34</f>
        <v>-7.0000000000000001E-3</v>
      </c>
      <c r="I34" s="126">
        <f t="shared" ref="I34:AB34" si="48">$B$34</f>
        <v>-7.0000000000000001E-3</v>
      </c>
      <c r="J34" s="126">
        <f t="shared" si="48"/>
        <v>-7.0000000000000001E-3</v>
      </c>
      <c r="K34" s="126">
        <f t="shared" si="48"/>
        <v>-7.0000000000000001E-3</v>
      </c>
      <c r="L34" s="126">
        <f t="shared" si="48"/>
        <v>-7.0000000000000001E-3</v>
      </c>
      <c r="M34" s="126">
        <f t="shared" si="48"/>
        <v>-7.0000000000000001E-3</v>
      </c>
      <c r="N34" s="126">
        <f t="shared" si="48"/>
        <v>-7.0000000000000001E-3</v>
      </c>
      <c r="O34" s="126">
        <f t="shared" si="48"/>
        <v>-7.0000000000000001E-3</v>
      </c>
      <c r="P34" s="126">
        <f t="shared" si="48"/>
        <v>-7.0000000000000001E-3</v>
      </c>
      <c r="Q34" s="126">
        <f t="shared" si="48"/>
        <v>-7.0000000000000001E-3</v>
      </c>
      <c r="R34" s="126">
        <f t="shared" si="48"/>
        <v>-7.0000000000000001E-3</v>
      </c>
      <c r="S34" s="126">
        <f t="shared" si="48"/>
        <v>-7.0000000000000001E-3</v>
      </c>
      <c r="T34" s="126">
        <f t="shared" si="48"/>
        <v>-7.0000000000000001E-3</v>
      </c>
      <c r="U34" s="126">
        <f t="shared" si="48"/>
        <v>-7.0000000000000001E-3</v>
      </c>
      <c r="V34" s="126">
        <f t="shared" si="48"/>
        <v>-7.0000000000000001E-3</v>
      </c>
      <c r="W34" s="126">
        <f t="shared" si="48"/>
        <v>-7.0000000000000001E-3</v>
      </c>
      <c r="X34" s="126">
        <f t="shared" si="48"/>
        <v>-7.0000000000000001E-3</v>
      </c>
      <c r="Y34" s="126">
        <f t="shared" si="48"/>
        <v>-7.0000000000000001E-3</v>
      </c>
      <c r="Z34" s="126">
        <f t="shared" si="48"/>
        <v>-7.0000000000000001E-3</v>
      </c>
      <c r="AA34" s="126">
        <f t="shared" si="48"/>
        <v>-7.0000000000000001E-3</v>
      </c>
      <c r="AB34" s="126">
        <f t="shared" si="48"/>
        <v>-7.0000000000000001E-3</v>
      </c>
    </row>
    <row r="35" spans="1:28" x14ac:dyDescent="0.25">
      <c r="A35" t="s">
        <v>21</v>
      </c>
      <c r="B35" s="14">
        <v>0.01</v>
      </c>
      <c r="G35" s="47"/>
      <c r="H35" s="126">
        <f>$B$35</f>
        <v>0.01</v>
      </c>
      <c r="I35" s="126">
        <f t="shared" ref="I35:AB35" si="49">$B$35</f>
        <v>0.01</v>
      </c>
      <c r="J35" s="126">
        <f t="shared" si="49"/>
        <v>0.01</v>
      </c>
      <c r="K35" s="126">
        <f t="shared" si="49"/>
        <v>0.01</v>
      </c>
      <c r="L35" s="126">
        <f t="shared" si="49"/>
        <v>0.01</v>
      </c>
      <c r="M35" s="126">
        <f t="shared" si="49"/>
        <v>0.01</v>
      </c>
      <c r="N35" s="126">
        <f t="shared" si="49"/>
        <v>0.01</v>
      </c>
      <c r="O35" s="126">
        <f t="shared" si="49"/>
        <v>0.01</v>
      </c>
      <c r="P35" s="126">
        <f t="shared" si="49"/>
        <v>0.01</v>
      </c>
      <c r="Q35" s="126">
        <f t="shared" si="49"/>
        <v>0.01</v>
      </c>
      <c r="R35" s="126">
        <f t="shared" si="49"/>
        <v>0.01</v>
      </c>
      <c r="S35" s="126">
        <f t="shared" si="49"/>
        <v>0.01</v>
      </c>
      <c r="T35" s="126">
        <f t="shared" si="49"/>
        <v>0.01</v>
      </c>
      <c r="U35" s="126">
        <f t="shared" si="49"/>
        <v>0.01</v>
      </c>
      <c r="V35" s="126">
        <f t="shared" si="49"/>
        <v>0.01</v>
      </c>
      <c r="W35" s="126">
        <f t="shared" si="49"/>
        <v>0.01</v>
      </c>
      <c r="X35" s="126">
        <f t="shared" si="49"/>
        <v>0.01</v>
      </c>
      <c r="Y35" s="126">
        <f t="shared" si="49"/>
        <v>0.01</v>
      </c>
      <c r="Z35" s="126">
        <f t="shared" si="49"/>
        <v>0.01</v>
      </c>
      <c r="AA35" s="126">
        <f t="shared" si="49"/>
        <v>0.01</v>
      </c>
      <c r="AB35" s="126">
        <f t="shared" si="49"/>
        <v>0.01</v>
      </c>
    </row>
    <row r="36" spans="1:28" x14ac:dyDescent="0.25">
      <c r="A36" t="s">
        <v>15</v>
      </c>
      <c r="B36" s="14">
        <v>0.2</v>
      </c>
      <c r="G36" s="47"/>
      <c r="H36" s="48">
        <f>$B$36</f>
        <v>0.2</v>
      </c>
      <c r="I36" s="48">
        <f t="shared" ref="I36:AB36" si="50">$B$36</f>
        <v>0.2</v>
      </c>
      <c r="J36" s="48">
        <f t="shared" si="50"/>
        <v>0.2</v>
      </c>
      <c r="K36" s="48">
        <f t="shared" si="50"/>
        <v>0.2</v>
      </c>
      <c r="L36" s="48">
        <f t="shared" si="50"/>
        <v>0.2</v>
      </c>
      <c r="M36" s="48">
        <f t="shared" si="50"/>
        <v>0.2</v>
      </c>
      <c r="N36" s="48">
        <f t="shared" si="50"/>
        <v>0.2</v>
      </c>
      <c r="O36" s="48">
        <f t="shared" si="50"/>
        <v>0.2</v>
      </c>
      <c r="P36" s="48">
        <f t="shared" si="50"/>
        <v>0.2</v>
      </c>
      <c r="Q36" s="48">
        <f t="shared" si="50"/>
        <v>0.2</v>
      </c>
      <c r="R36" s="48">
        <f t="shared" si="50"/>
        <v>0.2</v>
      </c>
      <c r="S36" s="48">
        <f t="shared" si="50"/>
        <v>0.2</v>
      </c>
      <c r="T36" s="48">
        <f t="shared" si="50"/>
        <v>0.2</v>
      </c>
      <c r="U36" s="48">
        <f t="shared" si="50"/>
        <v>0.2</v>
      </c>
      <c r="V36" s="48">
        <f t="shared" si="50"/>
        <v>0.2</v>
      </c>
      <c r="W36" s="48">
        <f t="shared" si="50"/>
        <v>0.2</v>
      </c>
      <c r="X36" s="48">
        <f t="shared" si="50"/>
        <v>0.2</v>
      </c>
      <c r="Y36" s="48">
        <f t="shared" si="50"/>
        <v>0.2</v>
      </c>
      <c r="Z36" s="48">
        <f t="shared" si="50"/>
        <v>0.2</v>
      </c>
      <c r="AA36" s="48">
        <f t="shared" si="50"/>
        <v>0.2</v>
      </c>
      <c r="AB36" s="48">
        <f t="shared" si="50"/>
        <v>0.2</v>
      </c>
    </row>
    <row r="37" spans="1:28" x14ac:dyDescent="0.25"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</row>
    <row r="38" spans="1:28" ht="15.75" thickBot="1" x14ac:dyDescent="0.3">
      <c r="A38" s="20" t="s">
        <v>27</v>
      </c>
      <c r="B38" s="18"/>
      <c r="C38" s="19"/>
      <c r="D38" s="19"/>
      <c r="E38" s="19"/>
      <c r="F38" s="19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1:28" x14ac:dyDescent="0.25"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</row>
    <row r="40" spans="1:28" x14ac:dyDescent="0.25">
      <c r="A40" s="7" t="s">
        <v>28</v>
      </c>
      <c r="G40" s="46">
        <f>G31*G32</f>
        <v>9090000</v>
      </c>
      <c r="H40" s="46">
        <f t="shared" ref="H40:AB40" si="51">H31*H32</f>
        <v>9116633.7000000011</v>
      </c>
      <c r="I40" s="46">
        <f t="shared" si="51"/>
        <v>9143345.4367410019</v>
      </c>
      <c r="J40" s="46">
        <f t="shared" si="51"/>
        <v>9170135.4388706516</v>
      </c>
      <c r="K40" s="46">
        <f t="shared" si="51"/>
        <v>9197003.9357065428</v>
      </c>
      <c r="L40" s="46">
        <f t="shared" si="51"/>
        <v>9223951.1572381631</v>
      </c>
      <c r="M40" s="46">
        <f t="shared" si="51"/>
        <v>9250977.3341288716</v>
      </c>
      <c r="N40" s="46">
        <f t="shared" si="51"/>
        <v>9278082.6977178697</v>
      </c>
      <c r="O40" s="46">
        <f t="shared" si="51"/>
        <v>9305267.4800221827</v>
      </c>
      <c r="P40" s="46">
        <f t="shared" si="51"/>
        <v>9332531.9137386493</v>
      </c>
      <c r="Q40" s="46">
        <f t="shared" si="51"/>
        <v>9359876.2322459035</v>
      </c>
      <c r="R40" s="46">
        <f t="shared" si="51"/>
        <v>9387300.6696063839</v>
      </c>
      <c r="S40" s="46">
        <f t="shared" si="51"/>
        <v>9414805.4605683293</v>
      </c>
      <c r="T40" s="46">
        <f t="shared" si="51"/>
        <v>9442390.8405677937</v>
      </c>
      <c r="U40" s="46">
        <f t="shared" si="51"/>
        <v>9470057.0457306579</v>
      </c>
      <c r="V40" s="46">
        <f t="shared" si="51"/>
        <v>9497804.3128746487</v>
      </c>
      <c r="W40" s="46">
        <f t="shared" si="51"/>
        <v>9525632.8795113713</v>
      </c>
      <c r="X40" s="46">
        <f t="shared" si="51"/>
        <v>9553542.9838483408</v>
      </c>
      <c r="Y40" s="46">
        <f t="shared" si="51"/>
        <v>9581534.8647910152</v>
      </c>
      <c r="Z40" s="46">
        <f t="shared" si="51"/>
        <v>9609608.7619448546</v>
      </c>
      <c r="AA40" s="46">
        <f t="shared" si="51"/>
        <v>9637764.9156173524</v>
      </c>
      <c r="AB40" s="46">
        <f t="shared" si="51"/>
        <v>9666003.5668201111</v>
      </c>
    </row>
    <row r="41" spans="1:28" x14ac:dyDescent="0.25">
      <c r="A41" s="7" t="s">
        <v>29</v>
      </c>
      <c r="G41" s="46">
        <f>G31*G33</f>
        <v>3600000</v>
      </c>
      <c r="H41" s="46">
        <f t="shared" ref="H41:AB41" si="52">H31*H33</f>
        <v>4289760</v>
      </c>
      <c r="I41" s="46">
        <f t="shared" si="52"/>
        <v>5111678.0159999998</v>
      </c>
      <c r="J41" s="46">
        <f t="shared" si="52"/>
        <v>6091075.5238655992</v>
      </c>
      <c r="K41" s="46">
        <f t="shared" si="52"/>
        <v>7258125.5942382477</v>
      </c>
      <c r="L41" s="46">
        <f t="shared" si="52"/>
        <v>8648782.458094297</v>
      </c>
      <c r="M41" s="46">
        <f t="shared" si="52"/>
        <v>10305889.177065164</v>
      </c>
      <c r="N41" s="46">
        <f t="shared" si="52"/>
        <v>12280497.54339085</v>
      </c>
      <c r="O41" s="46">
        <f t="shared" si="52"/>
        <v>14633440.872704536</v>
      </c>
      <c r="P41" s="46">
        <f t="shared" si="52"/>
        <v>17437208.143914726</v>
      </c>
      <c r="Q41" s="46">
        <f t="shared" si="52"/>
        <v>20778177.224288788</v>
      </c>
      <c r="R41" s="46">
        <f t="shared" si="52"/>
        <v>24759275.980462514</v>
      </c>
      <c r="S41" s="46">
        <f t="shared" si="52"/>
        <v>29503153.258319128</v>
      </c>
      <c r="T41" s="46">
        <f t="shared" si="52"/>
        <v>35155957.422613069</v>
      </c>
      <c r="U41" s="46">
        <f t="shared" si="52"/>
        <v>41891838.864785731</v>
      </c>
      <c r="V41" s="46">
        <f t="shared" si="52"/>
        <v>49918315.191278674</v>
      </c>
      <c r="W41" s="46">
        <f t="shared" si="52"/>
        <v>59482664.381927669</v>
      </c>
      <c r="X41" s="46">
        <f t="shared" si="52"/>
        <v>70879542.877505004</v>
      </c>
      <c r="Y41" s="46">
        <f t="shared" si="52"/>
        <v>84460063.292834967</v>
      </c>
      <c r="Z41" s="46">
        <f t="shared" si="52"/>
        <v>100642611.41974215</v>
      </c>
      <c r="AA41" s="46">
        <f t="shared" si="52"/>
        <v>119925735.76776475</v>
      </c>
      <c r="AB41" s="46">
        <f t="shared" si="52"/>
        <v>142903506.74086845</v>
      </c>
    </row>
    <row r="42" spans="1:28" ht="30" x14ac:dyDescent="0.25">
      <c r="A42" s="49" t="s">
        <v>110</v>
      </c>
      <c r="B42" s="3">
        <v>0.05</v>
      </c>
      <c r="G42" s="46"/>
      <c r="H42" s="53">
        <f>$B$42</f>
        <v>0.05</v>
      </c>
      <c r="I42" s="53">
        <f t="shared" ref="I42:AB42" si="53">$B$42</f>
        <v>0.05</v>
      </c>
      <c r="J42" s="53">
        <f t="shared" si="53"/>
        <v>0.05</v>
      </c>
      <c r="K42" s="53">
        <f t="shared" si="53"/>
        <v>0.05</v>
      </c>
      <c r="L42" s="53">
        <f t="shared" si="53"/>
        <v>0.05</v>
      </c>
      <c r="M42" s="53">
        <f t="shared" si="53"/>
        <v>0.05</v>
      </c>
      <c r="N42" s="53">
        <f t="shared" si="53"/>
        <v>0.05</v>
      </c>
      <c r="O42" s="53">
        <f t="shared" si="53"/>
        <v>0.05</v>
      </c>
      <c r="P42" s="53">
        <f t="shared" si="53"/>
        <v>0.05</v>
      </c>
      <c r="Q42" s="53">
        <f t="shared" si="53"/>
        <v>0.05</v>
      </c>
      <c r="R42" s="53">
        <f t="shared" si="53"/>
        <v>0.05</v>
      </c>
      <c r="S42" s="53">
        <f t="shared" si="53"/>
        <v>0.05</v>
      </c>
      <c r="T42" s="53">
        <f t="shared" si="53"/>
        <v>0.05</v>
      </c>
      <c r="U42" s="53">
        <f t="shared" si="53"/>
        <v>0.05</v>
      </c>
      <c r="V42" s="53">
        <f t="shared" si="53"/>
        <v>0.05</v>
      </c>
      <c r="W42" s="53">
        <f t="shared" si="53"/>
        <v>0.05</v>
      </c>
      <c r="X42" s="53">
        <f t="shared" si="53"/>
        <v>0.05</v>
      </c>
      <c r="Y42" s="53">
        <f t="shared" si="53"/>
        <v>0.05</v>
      </c>
      <c r="Z42" s="53">
        <f t="shared" si="53"/>
        <v>0.05</v>
      </c>
      <c r="AA42" s="53">
        <f t="shared" si="53"/>
        <v>0.05</v>
      </c>
      <c r="AB42" s="53">
        <f t="shared" si="53"/>
        <v>0.05</v>
      </c>
    </row>
    <row r="43" spans="1:28" ht="30" x14ac:dyDescent="0.25">
      <c r="A43" s="49" t="s">
        <v>109</v>
      </c>
      <c r="B43" s="52">
        <v>1000000</v>
      </c>
      <c r="C43" s="11"/>
      <c r="D43" s="11"/>
      <c r="E43" s="11"/>
      <c r="F43" s="11"/>
      <c r="G43" s="54">
        <f>B43</f>
        <v>1000000</v>
      </c>
      <c r="H43" s="54">
        <f>G43*(1+H42)</f>
        <v>1050000</v>
      </c>
      <c r="I43" s="54">
        <f t="shared" ref="I43:AB43" si="54">H43*(1+I42)</f>
        <v>1102500</v>
      </c>
      <c r="J43" s="54">
        <f t="shared" si="54"/>
        <v>1157625</v>
      </c>
      <c r="K43" s="54">
        <f t="shared" si="54"/>
        <v>1215506.25</v>
      </c>
      <c r="L43" s="54">
        <f t="shared" si="54"/>
        <v>1276281.5625</v>
      </c>
      <c r="M43" s="54">
        <f t="shared" si="54"/>
        <v>1340095.640625</v>
      </c>
      <c r="N43" s="54">
        <f t="shared" si="54"/>
        <v>1407100.42265625</v>
      </c>
      <c r="O43" s="54">
        <f t="shared" si="54"/>
        <v>1477455.4437890626</v>
      </c>
      <c r="P43" s="54">
        <f t="shared" si="54"/>
        <v>1551328.2159785158</v>
      </c>
      <c r="Q43" s="54">
        <f t="shared" si="54"/>
        <v>1628894.6267774417</v>
      </c>
      <c r="R43" s="54">
        <f t="shared" si="54"/>
        <v>1710339.3581163138</v>
      </c>
      <c r="S43" s="54">
        <f t="shared" si="54"/>
        <v>1795856.3260221295</v>
      </c>
      <c r="T43" s="54">
        <f t="shared" si="54"/>
        <v>1885649.142323236</v>
      </c>
      <c r="U43" s="54">
        <f t="shared" si="54"/>
        <v>1979931.5994393979</v>
      </c>
      <c r="V43" s="54">
        <f t="shared" si="54"/>
        <v>2078928.179411368</v>
      </c>
      <c r="W43" s="54">
        <f t="shared" si="54"/>
        <v>2182874.5883819363</v>
      </c>
      <c r="X43" s="54">
        <f t="shared" si="54"/>
        <v>2292018.3178010331</v>
      </c>
      <c r="Y43" s="54">
        <f t="shared" si="54"/>
        <v>2406619.2336910851</v>
      </c>
      <c r="Z43" s="54">
        <f t="shared" si="54"/>
        <v>2526950.1953756395</v>
      </c>
      <c r="AA43" s="54">
        <f t="shared" si="54"/>
        <v>2653297.7051444217</v>
      </c>
      <c r="AB43" s="54">
        <f t="shared" si="54"/>
        <v>2785962.590401643</v>
      </c>
    </row>
    <row r="44" spans="1:28" x14ac:dyDescent="0.25">
      <c r="A44" t="s">
        <v>30</v>
      </c>
      <c r="B44" s="3"/>
      <c r="G44" s="46">
        <f>G40-SUM(G41+G43)</f>
        <v>4490000</v>
      </c>
      <c r="H44" s="46">
        <f t="shared" ref="H44:AB44" si="55">H40-SUM(H41+H43)</f>
        <v>3776873.7000000011</v>
      </c>
      <c r="I44" s="46">
        <f t="shared" si="55"/>
        <v>2929167.4207410021</v>
      </c>
      <c r="J44" s="46">
        <f t="shared" si="55"/>
        <v>1921434.9150050525</v>
      </c>
      <c r="K44" s="46">
        <f t="shared" si="55"/>
        <v>723372.09146829508</v>
      </c>
      <c r="L44" s="46">
        <f t="shared" si="55"/>
        <v>-701112.86335613392</v>
      </c>
      <c r="M44" s="46">
        <f t="shared" si="55"/>
        <v>-2395007.4835612923</v>
      </c>
      <c r="N44" s="46">
        <f t="shared" si="55"/>
        <v>-4409515.2683292292</v>
      </c>
      <c r="O44" s="46">
        <f t="shared" si="55"/>
        <v>-6805628.8364714161</v>
      </c>
      <c r="P44" s="46">
        <f t="shared" si="55"/>
        <v>-9656004.4461545907</v>
      </c>
      <c r="Q44" s="46">
        <f t="shared" si="55"/>
        <v>-13047195.618820325</v>
      </c>
      <c r="R44" s="46">
        <f t="shared" si="55"/>
        <v>-17082314.668972444</v>
      </c>
      <c r="S44" s="46">
        <f t="shared" si="55"/>
        <v>-21884204.123772927</v>
      </c>
      <c r="T44" s="46">
        <f t="shared" si="55"/>
        <v>-27599215.724368509</v>
      </c>
      <c r="U44" s="46">
        <f t="shared" si="55"/>
        <v>-34401713.41849447</v>
      </c>
      <c r="V44" s="46">
        <f t="shared" si="55"/>
        <v>-42499439.057815388</v>
      </c>
      <c r="W44" s="46">
        <f t="shared" si="55"/>
        <v>-52139906.090798236</v>
      </c>
      <c r="X44" s="46">
        <f t="shared" si="55"/>
        <v>-63618018.211457692</v>
      </c>
      <c r="Y44" s="46">
        <f t="shared" si="55"/>
        <v>-77285147.661735028</v>
      </c>
      <c r="Z44" s="46">
        <f t="shared" si="55"/>
        <v>-93559952.853172928</v>
      </c>
      <c r="AA44" s="46">
        <f t="shared" si="55"/>
        <v>-112941268.55729182</v>
      </c>
      <c r="AB44" s="46">
        <f t="shared" si="55"/>
        <v>-136023465.76444998</v>
      </c>
    </row>
    <row r="45" spans="1:28" x14ac:dyDescent="0.25">
      <c r="A45" s="13" t="s">
        <v>31</v>
      </c>
      <c r="B45" s="12"/>
      <c r="C45" s="51"/>
      <c r="D45" s="51"/>
      <c r="E45" s="51"/>
      <c r="F45" s="51"/>
      <c r="G45" s="54">
        <f>G76</f>
        <v>325654.54545454547</v>
      </c>
      <c r="H45" s="54">
        <f t="shared" ref="H45:AB45" si="56">H76</f>
        <v>325654.54545454547</v>
      </c>
      <c r="I45" s="54">
        <f t="shared" si="56"/>
        <v>325654.54545454553</v>
      </c>
      <c r="J45" s="54">
        <f t="shared" si="56"/>
        <v>325654.54545454541</v>
      </c>
      <c r="K45" s="54">
        <f t="shared" si="56"/>
        <v>325654.54545454541</v>
      </c>
      <c r="L45" s="54">
        <f t="shared" si="56"/>
        <v>325654.54545454541</v>
      </c>
      <c r="M45" s="54">
        <f t="shared" si="56"/>
        <v>325654.54545454565</v>
      </c>
      <c r="N45" s="54">
        <f t="shared" si="56"/>
        <v>325654.54545454541</v>
      </c>
      <c r="O45" s="54">
        <f t="shared" si="56"/>
        <v>325654.54545454541</v>
      </c>
      <c r="P45" s="54">
        <f t="shared" si="56"/>
        <v>325654.54545454541</v>
      </c>
      <c r="Q45" s="54">
        <f t="shared" si="56"/>
        <v>325654.54545454541</v>
      </c>
      <c r="R45" s="54">
        <f t="shared" si="56"/>
        <v>325654.54545454541</v>
      </c>
      <c r="S45" s="54">
        <f t="shared" si="56"/>
        <v>325654.54545454541</v>
      </c>
      <c r="T45" s="54">
        <f t="shared" si="56"/>
        <v>325654.54545454588</v>
      </c>
      <c r="U45" s="54">
        <f t="shared" si="56"/>
        <v>325654.54545454588</v>
      </c>
      <c r="V45" s="54">
        <f t="shared" si="56"/>
        <v>325654.54545454588</v>
      </c>
      <c r="W45" s="54">
        <f t="shared" si="56"/>
        <v>325654.54545454588</v>
      </c>
      <c r="X45" s="54">
        <f t="shared" si="56"/>
        <v>325654.54545454588</v>
      </c>
      <c r="Y45" s="54">
        <f t="shared" si="56"/>
        <v>325654.54545454588</v>
      </c>
      <c r="Z45" s="54">
        <f t="shared" si="56"/>
        <v>325654.54545454588</v>
      </c>
      <c r="AA45" s="54">
        <f t="shared" si="56"/>
        <v>325654.54545454588</v>
      </c>
      <c r="AB45" s="54">
        <f t="shared" si="56"/>
        <v>325654.54545454588</v>
      </c>
    </row>
    <row r="46" spans="1:28" x14ac:dyDescent="0.25">
      <c r="A46" t="s">
        <v>32</v>
      </c>
      <c r="G46" s="46">
        <f>G44-G45</f>
        <v>4164345.4545454546</v>
      </c>
      <c r="H46" s="46">
        <f t="shared" ref="H46:AB46" si="57">H44-H45</f>
        <v>3451219.1545454557</v>
      </c>
      <c r="I46" s="46">
        <f t="shared" si="57"/>
        <v>2603512.8752864567</v>
      </c>
      <c r="J46" s="46">
        <f t="shared" si="57"/>
        <v>1595780.3695505071</v>
      </c>
      <c r="K46" s="46">
        <f t="shared" si="57"/>
        <v>397717.54601374967</v>
      </c>
      <c r="L46" s="46">
        <f t="shared" si="57"/>
        <v>-1026767.4088106793</v>
      </c>
      <c r="M46" s="46">
        <f t="shared" si="57"/>
        <v>-2720662.0290158382</v>
      </c>
      <c r="N46" s="46">
        <f t="shared" si="57"/>
        <v>-4735169.8137837742</v>
      </c>
      <c r="O46" s="46">
        <f t="shared" si="57"/>
        <v>-7131283.381925961</v>
      </c>
      <c r="P46" s="46">
        <f t="shared" si="57"/>
        <v>-9981658.9916091356</v>
      </c>
      <c r="Q46" s="46">
        <f t="shared" si="57"/>
        <v>-13372850.164274869</v>
      </c>
      <c r="R46" s="46">
        <f t="shared" si="57"/>
        <v>-17407969.214426991</v>
      </c>
      <c r="S46" s="46">
        <f t="shared" si="57"/>
        <v>-22209858.669227473</v>
      </c>
      <c r="T46" s="46">
        <f t="shared" si="57"/>
        <v>-27924870.269823056</v>
      </c>
      <c r="U46" s="46">
        <f t="shared" si="57"/>
        <v>-34727367.963949017</v>
      </c>
      <c r="V46" s="46">
        <f t="shared" si="57"/>
        <v>-42825093.603269935</v>
      </c>
      <c r="W46" s="46">
        <f t="shared" si="57"/>
        <v>-52465560.636252783</v>
      </c>
      <c r="X46" s="46">
        <f t="shared" si="57"/>
        <v>-63943672.756912239</v>
      </c>
      <c r="Y46" s="46">
        <f t="shared" si="57"/>
        <v>-77610802.207189575</v>
      </c>
      <c r="Z46" s="46">
        <f t="shared" si="57"/>
        <v>-93885607.398627475</v>
      </c>
      <c r="AA46" s="46">
        <f t="shared" si="57"/>
        <v>-113266923.10274637</v>
      </c>
      <c r="AB46" s="46">
        <f t="shared" si="57"/>
        <v>-136349120.30990452</v>
      </c>
    </row>
    <row r="47" spans="1:28" x14ac:dyDescent="0.25">
      <c r="A47" s="13" t="s">
        <v>33</v>
      </c>
      <c r="B47" s="12"/>
      <c r="C47" s="11"/>
      <c r="D47" s="11"/>
      <c r="E47" s="11"/>
      <c r="F47" s="11"/>
      <c r="G47" s="54">
        <f>G98</f>
        <v>-305791.19999999995</v>
      </c>
      <c r="H47" s="54">
        <f t="shared" ref="H47:AB47" si="58">H98</f>
        <v>-199909.07381818164</v>
      </c>
      <c r="I47" s="54">
        <f t="shared" si="58"/>
        <v>-69963.662219999824</v>
      </c>
      <c r="J47" s="54">
        <f t="shared" si="58"/>
        <v>34859.728826348437</v>
      </c>
      <c r="K47" s="54">
        <f t="shared" si="58"/>
        <v>108080.9095316173</v>
      </c>
      <c r="L47" s="54">
        <f t="shared" si="58"/>
        <v>141932.24026425299</v>
      </c>
      <c r="M47" s="54">
        <f t="shared" si="58"/>
        <v>127111.00053019729</v>
      </c>
      <c r="N47" s="54">
        <f t="shared" si="58"/>
        <v>52484.310921473661</v>
      </c>
      <c r="O47" s="54">
        <f t="shared" si="58"/>
        <v>-95262.481223924784</v>
      </c>
      <c r="P47" s="54">
        <f t="shared" si="58"/>
        <v>-332044.7830729651</v>
      </c>
      <c r="Q47" s="54">
        <f t="shared" si="58"/>
        <v>-676878.01008269365</v>
      </c>
      <c r="R47" s="54">
        <f t="shared" si="58"/>
        <v>-1152472.4905050176</v>
      </c>
      <c r="S47" s="54">
        <f t="shared" si="58"/>
        <v>-1785942.3450917131</v>
      </c>
      <c r="T47" s="54">
        <f t="shared" si="58"/>
        <v>-2609650.1772749671</v>
      </c>
      <c r="U47" s="54">
        <f t="shared" si="58"/>
        <v>-3662213.5925506679</v>
      </c>
      <c r="V47" s="54">
        <f t="shared" si="58"/>
        <v>-4989704.5507812444</v>
      </c>
      <c r="W47" s="54">
        <f t="shared" si="58"/>
        <v>-6647078.4952360289</v>
      </c>
      <c r="X47" s="54">
        <f t="shared" si="58"/>
        <v>-8699877.2803985924</v>
      </c>
      <c r="Y47" s="54">
        <f t="shared" si="58"/>
        <v>-11226258.354953429</v>
      </c>
      <c r="Z47" s="54">
        <f t="shared" si="58"/>
        <v>-14319412.70676042</v>
      </c>
      <c r="AA47" s="54">
        <f t="shared" si="58"/>
        <v>-18090446.052662037</v>
      </c>
      <c r="AB47" s="54">
        <f t="shared" si="58"/>
        <v>-22671812.026596971</v>
      </c>
    </row>
    <row r="48" spans="1:28" x14ac:dyDescent="0.25">
      <c r="A48" t="s">
        <v>34</v>
      </c>
      <c r="G48" s="46">
        <f>G46+G47</f>
        <v>3858554.2545454549</v>
      </c>
      <c r="H48" s="46">
        <f t="shared" ref="H48:AB48" si="59">H46+H47</f>
        <v>3251310.0807272741</v>
      </c>
      <c r="I48" s="46">
        <f t="shared" si="59"/>
        <v>2533549.2130664568</v>
      </c>
      <c r="J48" s="46">
        <f t="shared" si="59"/>
        <v>1630640.0983768555</v>
      </c>
      <c r="K48" s="46">
        <f t="shared" si="59"/>
        <v>505798.45554536697</v>
      </c>
      <c r="L48" s="46">
        <f t="shared" si="59"/>
        <v>-884835.16854642634</v>
      </c>
      <c r="M48" s="46">
        <f t="shared" si="59"/>
        <v>-2593551.0284856409</v>
      </c>
      <c r="N48" s="46">
        <f t="shared" si="59"/>
        <v>-4682685.5028623007</v>
      </c>
      <c r="O48" s="46">
        <f t="shared" si="59"/>
        <v>-7226545.863149886</v>
      </c>
      <c r="P48" s="46">
        <f t="shared" si="59"/>
        <v>-10313703.774682101</v>
      </c>
      <c r="Q48" s="46">
        <f t="shared" si="59"/>
        <v>-14049728.174357563</v>
      </c>
      <c r="R48" s="46">
        <f t="shared" si="59"/>
        <v>-18560441.704932008</v>
      </c>
      <c r="S48" s="46">
        <f t="shared" si="59"/>
        <v>-23995801.014319185</v>
      </c>
      <c r="T48" s="46">
        <f t="shared" si="59"/>
        <v>-30534520.447098024</v>
      </c>
      <c r="U48" s="46">
        <f t="shared" si="59"/>
        <v>-38389581.556499682</v>
      </c>
      <c r="V48" s="46">
        <f t="shared" si="59"/>
        <v>-47814798.154051177</v>
      </c>
      <c r="W48" s="46">
        <f t="shared" si="59"/>
        <v>-59112639.131488815</v>
      </c>
      <c r="X48" s="46">
        <f t="shared" si="59"/>
        <v>-72643550.037310839</v>
      </c>
      <c r="Y48" s="46">
        <f t="shared" si="59"/>
        <v>-88837060.562142998</v>
      </c>
      <c r="Z48" s="46">
        <f t="shared" si="59"/>
        <v>-108205020.1053879</v>
      </c>
      <c r="AA48" s="46">
        <f t="shared" si="59"/>
        <v>-131357369.15540841</v>
      </c>
      <c r="AB48" s="46">
        <f t="shared" si="59"/>
        <v>-159020932.33650148</v>
      </c>
    </row>
    <row r="49" spans="1:28" x14ac:dyDescent="0.25">
      <c r="A49" s="13" t="s">
        <v>35</v>
      </c>
      <c r="B49" s="50">
        <v>0.3</v>
      </c>
      <c r="C49" s="11"/>
      <c r="D49" s="11"/>
      <c r="E49" s="11"/>
      <c r="F49" s="11"/>
      <c r="G49" s="54">
        <f>$B$49*G48</f>
        <v>1157566.2763636364</v>
      </c>
      <c r="H49" s="54">
        <f t="shared" ref="H49:AB49" si="60">$B$49*H48</f>
        <v>975393.0242181822</v>
      </c>
      <c r="I49" s="54">
        <f t="shared" si="60"/>
        <v>760064.76391993708</v>
      </c>
      <c r="J49" s="54">
        <f t="shared" si="60"/>
        <v>489192.02951305662</v>
      </c>
      <c r="K49" s="54">
        <f t="shared" si="60"/>
        <v>151739.53666361008</v>
      </c>
      <c r="L49" s="54">
        <f t="shared" si="60"/>
        <v>-265450.55056392791</v>
      </c>
      <c r="M49" s="54">
        <f t="shared" si="60"/>
        <v>-778065.30854569224</v>
      </c>
      <c r="N49" s="54">
        <f t="shared" si="60"/>
        <v>-1404805.6508586903</v>
      </c>
      <c r="O49" s="54">
        <f t="shared" si="60"/>
        <v>-2167963.7589449659</v>
      </c>
      <c r="P49" s="54">
        <f t="shared" si="60"/>
        <v>-3094111.1324046301</v>
      </c>
      <c r="Q49" s="54">
        <f t="shared" si="60"/>
        <v>-4214918.452307269</v>
      </c>
      <c r="R49" s="54">
        <f t="shared" si="60"/>
        <v>-5568132.5114796022</v>
      </c>
      <c r="S49" s="54">
        <f t="shared" si="60"/>
        <v>-7198740.304295755</v>
      </c>
      <c r="T49" s="54">
        <f t="shared" si="60"/>
        <v>-9160356.1341294069</v>
      </c>
      <c r="U49" s="54">
        <f t="shared" si="60"/>
        <v>-11516874.466949904</v>
      </c>
      <c r="V49" s="54">
        <f t="shared" si="60"/>
        <v>-14344439.446215352</v>
      </c>
      <c r="W49" s="54">
        <f t="shared" si="60"/>
        <v>-17733791.739446644</v>
      </c>
      <c r="X49" s="54">
        <f t="shared" si="60"/>
        <v>-21793065.011193249</v>
      </c>
      <c r="Y49" s="54">
        <f t="shared" si="60"/>
        <v>-26651118.168642897</v>
      </c>
      <c r="Z49" s="54">
        <f t="shared" si="60"/>
        <v>-32461506.031616367</v>
      </c>
      <c r="AA49" s="54">
        <f t="shared" si="60"/>
        <v>-39407210.746622525</v>
      </c>
      <c r="AB49" s="54">
        <f t="shared" si="60"/>
        <v>-47706279.700950444</v>
      </c>
    </row>
    <row r="50" spans="1:28" x14ac:dyDescent="0.25">
      <c r="A50" t="s">
        <v>36</v>
      </c>
      <c r="G50" s="46">
        <f>G48-G49</f>
        <v>2700987.9781818185</v>
      </c>
      <c r="H50" s="46">
        <f t="shared" ref="H50:AB50" si="61">H48-H49</f>
        <v>2275917.056509092</v>
      </c>
      <c r="I50" s="46">
        <f t="shared" si="61"/>
        <v>1773484.4491465199</v>
      </c>
      <c r="J50" s="46">
        <f t="shared" si="61"/>
        <v>1141448.0688637989</v>
      </c>
      <c r="K50" s="46">
        <f t="shared" si="61"/>
        <v>354058.91888175689</v>
      </c>
      <c r="L50" s="46">
        <f t="shared" si="61"/>
        <v>-619384.61798249837</v>
      </c>
      <c r="M50" s="46">
        <f t="shared" si="61"/>
        <v>-1815485.7199399485</v>
      </c>
      <c r="N50" s="46">
        <f t="shared" si="61"/>
        <v>-3277879.8520036107</v>
      </c>
      <c r="O50" s="46">
        <f t="shared" si="61"/>
        <v>-5058582.1042049201</v>
      </c>
      <c r="P50" s="46">
        <f t="shared" si="61"/>
        <v>-7219592.6422774708</v>
      </c>
      <c r="Q50" s="46">
        <f t="shared" si="61"/>
        <v>-9834809.7220502943</v>
      </c>
      <c r="R50" s="46">
        <f t="shared" si="61"/>
        <v>-12992309.193452407</v>
      </c>
      <c r="S50" s="46">
        <f t="shared" si="61"/>
        <v>-16797060.710023429</v>
      </c>
      <c r="T50" s="46">
        <f t="shared" si="61"/>
        <v>-21374164.312968619</v>
      </c>
      <c r="U50" s="46">
        <f t="shared" si="61"/>
        <v>-26872707.08954978</v>
      </c>
      <c r="V50" s="46">
        <f t="shared" si="61"/>
        <v>-33470358.707835823</v>
      </c>
      <c r="W50" s="46">
        <f t="shared" si="61"/>
        <v>-41378847.392042175</v>
      </c>
      <c r="X50" s="46">
        <f t="shared" si="61"/>
        <v>-50850485.026117593</v>
      </c>
      <c r="Y50" s="46">
        <f t="shared" si="61"/>
        <v>-62185942.393500105</v>
      </c>
      <c r="Z50" s="46">
        <f t="shared" si="61"/>
        <v>-75743514.073771536</v>
      </c>
      <c r="AA50" s="46">
        <f t="shared" si="61"/>
        <v>-91950158.40878588</v>
      </c>
      <c r="AB50" s="46">
        <f t="shared" si="61"/>
        <v>-111314652.63555104</v>
      </c>
    </row>
    <row r="52" spans="1:28" ht="15.75" thickBot="1" x14ac:dyDescent="0.3">
      <c r="A52" s="20" t="s">
        <v>37</v>
      </c>
      <c r="B52" s="18"/>
      <c r="C52" s="19"/>
      <c r="D52" s="55"/>
      <c r="E52" s="55"/>
      <c r="F52" s="55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 x14ac:dyDescent="0.25">
      <c r="D53" s="34"/>
      <c r="E53" s="34"/>
      <c r="F53" s="34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</row>
    <row r="54" spans="1:28" x14ac:dyDescent="0.25">
      <c r="A54" s="56" t="s">
        <v>38</v>
      </c>
      <c r="D54" s="34"/>
      <c r="E54" s="34"/>
      <c r="F54" s="34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</row>
    <row r="55" spans="1:28" x14ac:dyDescent="0.25">
      <c r="A55" s="7" t="s">
        <v>5</v>
      </c>
      <c r="C55" s="57"/>
      <c r="D55" s="85">
        <f>D26</f>
        <v>3750000</v>
      </c>
      <c r="E55" s="85">
        <f t="shared" ref="E55:AA55" si="62">E26</f>
        <v>11430000</v>
      </c>
      <c r="F55" s="85">
        <f t="shared" si="62"/>
        <v>15728640</v>
      </c>
      <c r="G55" s="85">
        <f t="shared" si="62"/>
        <v>15728640</v>
      </c>
      <c r="H55" s="85">
        <f t="shared" si="62"/>
        <v>15728640</v>
      </c>
      <c r="I55" s="85">
        <f t="shared" si="62"/>
        <v>15728640</v>
      </c>
      <c r="J55" s="85">
        <f t="shared" si="62"/>
        <v>15728640</v>
      </c>
      <c r="K55" s="85">
        <f t="shared" si="62"/>
        <v>15728640</v>
      </c>
      <c r="L55" s="85">
        <f t="shared" si="62"/>
        <v>15728640</v>
      </c>
      <c r="M55" s="85">
        <f t="shared" si="62"/>
        <v>15728640</v>
      </c>
      <c r="N55" s="85">
        <f t="shared" si="62"/>
        <v>15728640</v>
      </c>
      <c r="O55" s="85">
        <f t="shared" si="62"/>
        <v>15728640</v>
      </c>
      <c r="P55" s="85">
        <f t="shared" si="62"/>
        <v>15728640</v>
      </c>
      <c r="Q55" s="85">
        <f t="shared" si="62"/>
        <v>15728640</v>
      </c>
      <c r="R55" s="85">
        <f t="shared" si="62"/>
        <v>15728640</v>
      </c>
      <c r="S55" s="85">
        <f t="shared" si="62"/>
        <v>15728640</v>
      </c>
      <c r="T55" s="85">
        <f t="shared" si="62"/>
        <v>15728640</v>
      </c>
      <c r="U55" s="85">
        <f t="shared" si="62"/>
        <v>15728640</v>
      </c>
      <c r="V55" s="85">
        <f t="shared" si="62"/>
        <v>15728640</v>
      </c>
      <c r="W55" s="85">
        <f t="shared" si="62"/>
        <v>15728640</v>
      </c>
      <c r="X55" s="85">
        <f t="shared" si="62"/>
        <v>15728640</v>
      </c>
      <c r="Y55" s="85">
        <f t="shared" si="62"/>
        <v>15728640</v>
      </c>
      <c r="Z55" s="85">
        <f t="shared" si="62"/>
        <v>15728640</v>
      </c>
      <c r="AA55" s="85">
        <f t="shared" si="62"/>
        <v>15728640</v>
      </c>
      <c r="AB55" s="85" t="s">
        <v>64</v>
      </c>
    </row>
    <row r="56" spans="1:28" x14ac:dyDescent="0.25">
      <c r="A56" s="7" t="s">
        <v>39</v>
      </c>
      <c r="D56" s="85">
        <v>0</v>
      </c>
      <c r="E56" s="85">
        <v>0</v>
      </c>
      <c r="F56" s="85">
        <v>0</v>
      </c>
      <c r="G56" s="85">
        <f>F56</f>
        <v>0</v>
      </c>
      <c r="H56" s="85">
        <f t="shared" ref="H56:AB56" si="63">G56</f>
        <v>0</v>
      </c>
      <c r="I56" s="85">
        <f t="shared" si="63"/>
        <v>0</v>
      </c>
      <c r="J56" s="85">
        <f t="shared" si="63"/>
        <v>0</v>
      </c>
      <c r="K56" s="85">
        <f t="shared" si="63"/>
        <v>0</v>
      </c>
      <c r="L56" s="85">
        <f t="shared" si="63"/>
        <v>0</v>
      </c>
      <c r="M56" s="85">
        <f t="shared" si="63"/>
        <v>0</v>
      </c>
      <c r="N56" s="85">
        <f t="shared" si="63"/>
        <v>0</v>
      </c>
      <c r="O56" s="85">
        <f t="shared" si="63"/>
        <v>0</v>
      </c>
      <c r="P56" s="85">
        <f t="shared" si="63"/>
        <v>0</v>
      </c>
      <c r="Q56" s="85">
        <f t="shared" si="63"/>
        <v>0</v>
      </c>
      <c r="R56" s="85">
        <f t="shared" si="63"/>
        <v>0</v>
      </c>
      <c r="S56" s="85">
        <f t="shared" si="63"/>
        <v>0</v>
      </c>
      <c r="T56" s="85">
        <f t="shared" si="63"/>
        <v>0</v>
      </c>
      <c r="U56" s="85">
        <f t="shared" si="63"/>
        <v>0</v>
      </c>
      <c r="V56" s="85">
        <f t="shared" si="63"/>
        <v>0</v>
      </c>
      <c r="W56" s="85">
        <f t="shared" si="63"/>
        <v>0</v>
      </c>
      <c r="X56" s="85">
        <f t="shared" si="63"/>
        <v>0</v>
      </c>
      <c r="Y56" s="85">
        <f t="shared" si="63"/>
        <v>0</v>
      </c>
      <c r="Z56" s="85">
        <f t="shared" si="63"/>
        <v>0</v>
      </c>
      <c r="AA56" s="85">
        <f t="shared" si="63"/>
        <v>0</v>
      </c>
      <c r="AB56" s="85">
        <f t="shared" si="63"/>
        <v>0</v>
      </c>
    </row>
    <row r="57" spans="1:28" x14ac:dyDescent="0.25">
      <c r="A57" s="13" t="s">
        <v>40</v>
      </c>
      <c r="B57" s="12"/>
      <c r="C57" s="58"/>
      <c r="D57" s="86">
        <f>D19+D50</f>
        <v>2500000</v>
      </c>
      <c r="E57" s="86">
        <f t="shared" ref="E57:F57" si="64">E19+E50</f>
        <v>7620000</v>
      </c>
      <c r="F57" s="86">
        <f t="shared" si="64"/>
        <v>10485760</v>
      </c>
      <c r="G57" s="86">
        <f>F57+G50</f>
        <v>13186747.978181819</v>
      </c>
      <c r="H57" s="86">
        <f t="shared" ref="H57:AB57" si="65">G57+H50</f>
        <v>15462665.034690911</v>
      </c>
      <c r="I57" s="86">
        <f t="shared" si="65"/>
        <v>17236149.483837429</v>
      </c>
      <c r="J57" s="86">
        <f t="shared" si="65"/>
        <v>18377597.552701227</v>
      </c>
      <c r="K57" s="86">
        <f t="shared" si="65"/>
        <v>18731656.471582983</v>
      </c>
      <c r="L57" s="86">
        <f t="shared" si="65"/>
        <v>18112271.853600483</v>
      </c>
      <c r="M57" s="86">
        <f t="shared" si="65"/>
        <v>16296786.133660534</v>
      </c>
      <c r="N57" s="86">
        <f t="shared" si="65"/>
        <v>13018906.281656925</v>
      </c>
      <c r="O57" s="86">
        <f t="shared" si="65"/>
        <v>7960324.1774520045</v>
      </c>
      <c r="P57" s="86">
        <f t="shared" si="65"/>
        <v>740731.53517453372</v>
      </c>
      <c r="Q57" s="86">
        <f t="shared" si="65"/>
        <v>-9094078.1868757606</v>
      </c>
      <c r="R57" s="86">
        <f t="shared" si="65"/>
        <v>-22086387.380328167</v>
      </c>
      <c r="S57" s="86">
        <f t="shared" si="65"/>
        <v>-38883448.090351596</v>
      </c>
      <c r="T57" s="86">
        <f t="shared" si="65"/>
        <v>-60257612.403320216</v>
      </c>
      <c r="U57" s="86">
        <f t="shared" si="65"/>
        <v>-87130319.492870003</v>
      </c>
      <c r="V57" s="86">
        <f t="shared" si="65"/>
        <v>-120600678.20070583</v>
      </c>
      <c r="W57" s="86">
        <f t="shared" si="65"/>
        <v>-161979525.59274799</v>
      </c>
      <c r="X57" s="86">
        <f t="shared" si="65"/>
        <v>-212830010.61886558</v>
      </c>
      <c r="Y57" s="86">
        <f t="shared" si="65"/>
        <v>-275015953.0123657</v>
      </c>
      <c r="Z57" s="86">
        <f t="shared" si="65"/>
        <v>-350759467.08613724</v>
      </c>
      <c r="AA57" s="86">
        <f t="shared" si="65"/>
        <v>-442709625.49492311</v>
      </c>
      <c r="AB57" s="86">
        <f t="shared" si="65"/>
        <v>-554024278.13047409</v>
      </c>
    </row>
    <row r="58" spans="1:28" x14ac:dyDescent="0.25">
      <c r="A58" t="s">
        <v>41</v>
      </c>
      <c r="C58" s="57"/>
      <c r="D58" s="85">
        <f>SUM(D55:D57)</f>
        <v>6250000</v>
      </c>
      <c r="E58" s="85">
        <f>SUM(E55:E57)</f>
        <v>19050000</v>
      </c>
      <c r="F58" s="85">
        <f>SUM(F55:F57)</f>
        <v>26214400</v>
      </c>
      <c r="G58" s="85">
        <f t="shared" ref="G58:AB58" si="66">SUM(G55:G57)</f>
        <v>28915387.978181817</v>
      </c>
      <c r="H58" s="85">
        <f t="shared" si="66"/>
        <v>31191305.034690909</v>
      </c>
      <c r="I58" s="85">
        <f t="shared" si="66"/>
        <v>32964789.483837429</v>
      </c>
      <c r="J58" s="85">
        <f t="shared" si="66"/>
        <v>34106237.552701227</v>
      </c>
      <c r="K58" s="85">
        <f t="shared" si="66"/>
        <v>34460296.471582979</v>
      </c>
      <c r="L58" s="85">
        <f t="shared" si="66"/>
        <v>33840911.853600487</v>
      </c>
      <c r="M58" s="85">
        <f t="shared" si="66"/>
        <v>32025426.133660533</v>
      </c>
      <c r="N58" s="85">
        <f t="shared" si="66"/>
        <v>28747546.281656925</v>
      </c>
      <c r="O58" s="85">
        <f t="shared" si="66"/>
        <v>23688964.177452005</v>
      </c>
      <c r="P58" s="85">
        <f t="shared" si="66"/>
        <v>16469371.535174534</v>
      </c>
      <c r="Q58" s="85">
        <f t="shared" si="66"/>
        <v>6634561.8131242394</v>
      </c>
      <c r="R58" s="85">
        <f t="shared" si="66"/>
        <v>-6357747.3803281672</v>
      </c>
      <c r="S58" s="85">
        <f t="shared" si="66"/>
        <v>-23154808.090351596</v>
      </c>
      <c r="T58" s="85">
        <f t="shared" si="66"/>
        <v>-44528972.403320216</v>
      </c>
      <c r="U58" s="85">
        <f t="shared" si="66"/>
        <v>-71401679.492870003</v>
      </c>
      <c r="V58" s="85">
        <f t="shared" si="66"/>
        <v>-104872038.20070583</v>
      </c>
      <c r="W58" s="85">
        <f t="shared" si="66"/>
        <v>-146250885.59274799</v>
      </c>
      <c r="X58" s="85">
        <f t="shared" si="66"/>
        <v>-197101370.61886558</v>
      </c>
      <c r="Y58" s="85">
        <f t="shared" si="66"/>
        <v>-259287313.0123657</v>
      </c>
      <c r="Z58" s="85">
        <f t="shared" si="66"/>
        <v>-335030827.08613724</v>
      </c>
      <c r="AA58" s="85">
        <f t="shared" si="66"/>
        <v>-426980985.49492311</v>
      </c>
      <c r="AB58" s="85">
        <f t="shared" si="66"/>
        <v>-554024278.13047409</v>
      </c>
    </row>
    <row r="59" spans="1:28" x14ac:dyDescent="0.25"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</row>
    <row r="60" spans="1:28" x14ac:dyDescent="0.25">
      <c r="A60" s="56" t="s">
        <v>42</v>
      </c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87"/>
    </row>
    <row r="61" spans="1:28" x14ac:dyDescent="0.25">
      <c r="A61" s="7" t="s">
        <v>43</v>
      </c>
      <c r="C61" s="1"/>
      <c r="D61" s="88">
        <f>C61-D76-D81</f>
        <v>6250000</v>
      </c>
      <c r="E61" s="88">
        <f>D61-E81</f>
        <v>12800000</v>
      </c>
      <c r="F61" s="88">
        <f>E61-F81</f>
        <v>7164400</v>
      </c>
      <c r="G61" s="88">
        <f t="shared" ref="G61:AB61" si="67">F61-G81</f>
        <v>7164400</v>
      </c>
      <c r="H61" s="88">
        <f t="shared" si="67"/>
        <v>7164400</v>
      </c>
      <c r="I61" s="88">
        <f t="shared" si="67"/>
        <v>7164400</v>
      </c>
      <c r="J61" s="88">
        <f t="shared" si="67"/>
        <v>7164400</v>
      </c>
      <c r="K61" s="88">
        <f t="shared" si="67"/>
        <v>7164400</v>
      </c>
      <c r="L61" s="88">
        <f t="shared" si="67"/>
        <v>7164400</v>
      </c>
      <c r="M61" s="88">
        <f t="shared" si="67"/>
        <v>7164400</v>
      </c>
      <c r="N61" s="88">
        <f t="shared" si="67"/>
        <v>7164400</v>
      </c>
      <c r="O61" s="88">
        <f t="shared" si="67"/>
        <v>7164400</v>
      </c>
      <c r="P61" s="88">
        <f t="shared" si="67"/>
        <v>7164400</v>
      </c>
      <c r="Q61" s="88">
        <f t="shared" si="67"/>
        <v>7164400</v>
      </c>
      <c r="R61" s="88">
        <f t="shared" si="67"/>
        <v>7164400</v>
      </c>
      <c r="S61" s="88">
        <f t="shared" si="67"/>
        <v>7164400</v>
      </c>
      <c r="T61" s="88">
        <f t="shared" si="67"/>
        <v>7164400</v>
      </c>
      <c r="U61" s="88">
        <f t="shared" si="67"/>
        <v>7164400</v>
      </c>
      <c r="V61" s="88">
        <f t="shared" si="67"/>
        <v>7164400</v>
      </c>
      <c r="W61" s="88">
        <f t="shared" si="67"/>
        <v>7164400</v>
      </c>
      <c r="X61" s="88">
        <f t="shared" si="67"/>
        <v>7164400</v>
      </c>
      <c r="Y61" s="88">
        <f t="shared" si="67"/>
        <v>7164400</v>
      </c>
      <c r="Z61" s="88">
        <f t="shared" si="67"/>
        <v>7164400</v>
      </c>
      <c r="AA61" s="88">
        <f t="shared" si="67"/>
        <v>7164400</v>
      </c>
      <c r="AB61" s="88">
        <f t="shared" si="67"/>
        <v>7164400</v>
      </c>
    </row>
    <row r="62" spans="1:28" x14ac:dyDescent="0.25">
      <c r="A62" s="13" t="s">
        <v>44</v>
      </c>
      <c r="B62" s="12">
        <v>22</v>
      </c>
      <c r="C62" s="11"/>
      <c r="D62" s="89"/>
      <c r="E62" s="89"/>
      <c r="F62" s="89"/>
      <c r="G62" s="90">
        <f>F62+G61/$B$62</f>
        <v>325654.54545454547</v>
      </c>
      <c r="H62" s="90">
        <f t="shared" ref="H62:AB62" si="68">G62+H61/$B$62</f>
        <v>651309.09090909094</v>
      </c>
      <c r="I62" s="90">
        <f t="shared" si="68"/>
        <v>976963.63636363647</v>
      </c>
      <c r="J62" s="90">
        <f t="shared" si="68"/>
        <v>1302618.1818181819</v>
      </c>
      <c r="K62" s="90">
        <f t="shared" si="68"/>
        <v>1628272.7272727273</v>
      </c>
      <c r="L62" s="90">
        <f t="shared" si="68"/>
        <v>1953927.2727272727</v>
      </c>
      <c r="M62" s="90">
        <f t="shared" si="68"/>
        <v>2279581.8181818184</v>
      </c>
      <c r="N62" s="90">
        <f t="shared" si="68"/>
        <v>2605236.3636363638</v>
      </c>
      <c r="O62" s="90">
        <f t="shared" si="68"/>
        <v>2930890.9090909092</v>
      </c>
      <c r="P62" s="90">
        <f t="shared" si="68"/>
        <v>3256545.4545454546</v>
      </c>
      <c r="Q62" s="90">
        <f t="shared" si="68"/>
        <v>3582200</v>
      </c>
      <c r="R62" s="90">
        <f t="shared" si="68"/>
        <v>3907854.5454545454</v>
      </c>
      <c r="S62" s="90">
        <f t="shared" si="68"/>
        <v>4233509.0909090908</v>
      </c>
      <c r="T62" s="90">
        <f t="shared" si="68"/>
        <v>4559163.6363636367</v>
      </c>
      <c r="U62" s="90">
        <f t="shared" si="68"/>
        <v>4884818.1818181826</v>
      </c>
      <c r="V62" s="90">
        <f t="shared" si="68"/>
        <v>5210472.7272727285</v>
      </c>
      <c r="W62" s="90">
        <f t="shared" si="68"/>
        <v>5536127.2727272743</v>
      </c>
      <c r="X62" s="90">
        <f t="shared" si="68"/>
        <v>5861781.8181818202</v>
      </c>
      <c r="Y62" s="90">
        <f t="shared" si="68"/>
        <v>6187436.3636363661</v>
      </c>
      <c r="Z62" s="90">
        <f t="shared" si="68"/>
        <v>6513090.909090912</v>
      </c>
      <c r="AA62" s="90">
        <f t="shared" si="68"/>
        <v>6838745.4545454578</v>
      </c>
      <c r="AB62" s="90">
        <f t="shared" si="68"/>
        <v>7164400.0000000037</v>
      </c>
    </row>
    <row r="63" spans="1:28" x14ac:dyDescent="0.25">
      <c r="A63" t="s">
        <v>45</v>
      </c>
      <c r="D63" s="88">
        <f>D61-D62</f>
        <v>6250000</v>
      </c>
      <c r="E63" s="88">
        <f t="shared" ref="E63:J63" si="69">E61-E62</f>
        <v>12800000</v>
      </c>
      <c r="F63" s="88">
        <f t="shared" si="69"/>
        <v>7164400</v>
      </c>
      <c r="G63" s="88">
        <f>G61-G62</f>
        <v>6838745.4545454541</v>
      </c>
      <c r="H63" s="88">
        <f t="shared" si="69"/>
        <v>6513090.9090909092</v>
      </c>
      <c r="I63" s="88">
        <f t="shared" si="69"/>
        <v>6187436.3636363633</v>
      </c>
      <c r="J63" s="88">
        <f t="shared" si="69"/>
        <v>5861781.8181818184</v>
      </c>
      <c r="K63" s="88">
        <f t="shared" ref="K63" si="70">K61-K62</f>
        <v>5536127.2727272725</v>
      </c>
      <c r="L63" s="88">
        <f t="shared" ref="L63" si="71">L61-L62</f>
        <v>5210472.7272727275</v>
      </c>
      <c r="M63" s="88">
        <f t="shared" ref="M63" si="72">M61-M62</f>
        <v>4884818.1818181816</v>
      </c>
      <c r="N63" s="88">
        <f t="shared" ref="N63" si="73">N61-N62</f>
        <v>4559163.6363636367</v>
      </c>
      <c r="O63" s="88">
        <f t="shared" ref="O63" si="74">O61-O62</f>
        <v>4233509.0909090908</v>
      </c>
      <c r="P63" s="88">
        <f t="shared" ref="P63" si="75">P61-P62</f>
        <v>3907854.5454545454</v>
      </c>
      <c r="Q63" s="88">
        <f t="shared" ref="Q63" si="76">Q61-Q62</f>
        <v>3582200</v>
      </c>
      <c r="R63" s="88">
        <f t="shared" ref="R63" si="77">R61-R62</f>
        <v>3256545.4545454546</v>
      </c>
      <c r="S63" s="88">
        <f t="shared" ref="S63" si="78">S61-S62</f>
        <v>2930890.9090909092</v>
      </c>
      <c r="T63" s="88">
        <f t="shared" ref="T63" si="79">T61-T62</f>
        <v>2605236.3636363633</v>
      </c>
      <c r="U63" s="88">
        <f t="shared" ref="U63" si="80">U61-U62</f>
        <v>2279581.8181818174</v>
      </c>
      <c r="V63" s="88">
        <f t="shared" ref="V63" si="81">V61-V62</f>
        <v>1953927.2727272715</v>
      </c>
      <c r="W63" s="88">
        <f t="shared" ref="W63" si="82">W61-W62</f>
        <v>1628272.7272727257</v>
      </c>
      <c r="X63" s="88">
        <f t="shared" ref="X63" si="83">X61-X62</f>
        <v>1302618.1818181798</v>
      </c>
      <c r="Y63" s="88">
        <f t="shared" ref="Y63" si="84">Y61-Y62</f>
        <v>976963.63636363391</v>
      </c>
      <c r="Z63" s="88">
        <f t="shared" ref="Z63" si="85">Z61-Z62</f>
        <v>651309.09090908803</v>
      </c>
      <c r="AA63" s="88">
        <f t="shared" ref="AA63" si="86">AA61-AA62</f>
        <v>325654.54545454215</v>
      </c>
      <c r="AB63" s="88">
        <f t="shared" ref="AB63" si="87">AB61-AB62</f>
        <v>0</v>
      </c>
    </row>
    <row r="64" spans="1:28" x14ac:dyDescent="0.25"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87"/>
    </row>
    <row r="65" spans="1:28" x14ac:dyDescent="0.25">
      <c r="A65" s="13" t="s">
        <v>46</v>
      </c>
      <c r="B65" s="12"/>
      <c r="C65" s="51"/>
      <c r="D65" s="91">
        <f>D92</f>
        <v>0</v>
      </c>
      <c r="E65" s="91">
        <f t="shared" ref="E65:AB65" si="88">E92</f>
        <v>6250000</v>
      </c>
      <c r="F65" s="91">
        <f t="shared" si="88"/>
        <v>19050000</v>
      </c>
      <c r="G65" s="91">
        <f t="shared" si="88"/>
        <v>21167642.523636363</v>
      </c>
      <c r="H65" s="91">
        <f t="shared" si="88"/>
        <v>23766550.755600002</v>
      </c>
      <c r="I65" s="91">
        <f t="shared" si="88"/>
        <v>25863018.576526966</v>
      </c>
      <c r="J65" s="91">
        <f t="shared" si="88"/>
        <v>27327442.190632343</v>
      </c>
      <c r="K65" s="91">
        <f t="shared" si="88"/>
        <v>28004468.805285055</v>
      </c>
      <c r="L65" s="91">
        <f t="shared" si="88"/>
        <v>27708044.010603942</v>
      </c>
      <c r="M65" s="91">
        <f t="shared" si="88"/>
        <v>26215510.218429469</v>
      </c>
      <c r="N65" s="91">
        <f t="shared" si="88"/>
        <v>23260574.375521503</v>
      </c>
      <c r="O65" s="91">
        <f t="shared" si="88"/>
        <v>18524928.338540696</v>
      </c>
      <c r="P65" s="91">
        <f t="shared" si="88"/>
        <v>11628263.798346125</v>
      </c>
      <c r="Q65" s="91">
        <f t="shared" si="88"/>
        <v>2116374.1898996495</v>
      </c>
      <c r="R65" s="91">
        <f t="shared" si="88"/>
        <v>-10553022.901834261</v>
      </c>
      <c r="S65" s="91">
        <f t="shared" si="88"/>
        <v>-27027179.54549934</v>
      </c>
      <c r="T65" s="91">
        <f t="shared" si="88"/>
        <v>-48078447.851013362</v>
      </c>
      <c r="U65" s="91">
        <f t="shared" si="88"/>
        <v>-74628267.015624881</v>
      </c>
      <c r="V65" s="91">
        <f t="shared" si="88"/>
        <v>-107775745.90472056</v>
      </c>
      <c r="W65" s="91">
        <f t="shared" si="88"/>
        <v>-148831721.60797185</v>
      </c>
      <c r="X65" s="91">
        <f t="shared" si="88"/>
        <v>-199359343.09906858</v>
      </c>
      <c r="Y65" s="91">
        <f t="shared" si="88"/>
        <v>-261222430.1352084</v>
      </c>
      <c r="Z65" s="91">
        <f t="shared" si="88"/>
        <v>-336643097.05324078</v>
      </c>
      <c r="AA65" s="91">
        <f t="shared" si="88"/>
        <v>-428270416.53193939</v>
      </c>
      <c r="AB65" s="91">
        <f t="shared" si="88"/>
        <v>-554990878.48715615</v>
      </c>
    </row>
    <row r="66" spans="1:28" x14ac:dyDescent="0.25">
      <c r="A66" t="s">
        <v>47</v>
      </c>
      <c r="C66" s="57"/>
      <c r="D66" s="85">
        <f>D65+D63</f>
        <v>6250000</v>
      </c>
      <c r="E66" s="85">
        <f t="shared" ref="E66:J66" si="89">E65+E63</f>
        <v>19050000</v>
      </c>
      <c r="F66" s="85">
        <f t="shared" si="89"/>
        <v>26214400</v>
      </c>
      <c r="G66" s="85">
        <f t="shared" si="89"/>
        <v>28006387.978181817</v>
      </c>
      <c r="H66" s="85">
        <f t="shared" si="89"/>
        <v>30279641.664690912</v>
      </c>
      <c r="I66" s="85">
        <f t="shared" si="89"/>
        <v>32050454.940163329</v>
      </c>
      <c r="J66" s="85">
        <f t="shared" si="89"/>
        <v>33189224.008814164</v>
      </c>
      <c r="K66" s="85">
        <f t="shared" ref="K66" si="90">K65+K63</f>
        <v>33540596.078012329</v>
      </c>
      <c r="L66" s="85">
        <f t="shared" ref="L66" si="91">L65+L63</f>
        <v>32918516.737876669</v>
      </c>
      <c r="M66" s="85">
        <f t="shared" ref="M66" si="92">M65+M63</f>
        <v>31100328.400247648</v>
      </c>
      <c r="N66" s="85">
        <f t="shared" ref="N66" si="93">N65+N63</f>
        <v>27819738.01188514</v>
      </c>
      <c r="O66" s="85">
        <f t="shared" ref="O66" si="94">O65+O63</f>
        <v>22758437.429449786</v>
      </c>
      <c r="P66" s="85">
        <f t="shared" ref="P66" si="95">P65+P63</f>
        <v>15536118.34380067</v>
      </c>
      <c r="Q66" s="85">
        <f t="shared" ref="Q66" si="96">Q65+Q63</f>
        <v>5698574.1898996495</v>
      </c>
      <c r="R66" s="85">
        <f t="shared" ref="R66" si="97">R65+R63</f>
        <v>-7296477.4472888056</v>
      </c>
      <c r="S66" s="85">
        <f t="shared" ref="S66" si="98">S65+S63</f>
        <v>-24096288.63640843</v>
      </c>
      <c r="T66" s="85">
        <f t="shared" ref="T66" si="99">T65+T63</f>
        <v>-45473211.487377003</v>
      </c>
      <c r="U66" s="85">
        <f t="shared" ref="U66" si="100">U65+U63</f>
        <v>-72348685.197443068</v>
      </c>
      <c r="V66" s="85">
        <f t="shared" ref="V66" si="101">V65+V63</f>
        <v>-105821818.63199329</v>
      </c>
      <c r="W66" s="85">
        <f t="shared" ref="W66" si="102">W65+W63</f>
        <v>-147203448.88069913</v>
      </c>
      <c r="X66" s="85">
        <f t="shared" ref="X66" si="103">X65+X63</f>
        <v>-198056724.91725039</v>
      </c>
      <c r="Y66" s="85">
        <f t="shared" ref="Y66" si="104">Y65+Y63</f>
        <v>-260245466.49884477</v>
      </c>
      <c r="Z66" s="85">
        <f t="shared" ref="Z66" si="105">Z65+Z63</f>
        <v>-335991787.96233171</v>
      </c>
      <c r="AA66" s="85">
        <f t="shared" ref="AA66" si="106">AA65+AA63</f>
        <v>-427944761.98648483</v>
      </c>
      <c r="AB66" s="85">
        <f t="shared" ref="AB66" si="107">AB65+AB63</f>
        <v>-554990878.48715615</v>
      </c>
    </row>
    <row r="67" spans="1:28" x14ac:dyDescent="0.25"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</row>
    <row r="68" spans="1:28" x14ac:dyDescent="0.25">
      <c r="A68" s="13" t="s">
        <v>48</v>
      </c>
      <c r="B68" s="50">
        <v>0.1</v>
      </c>
      <c r="C68" s="58"/>
      <c r="D68" s="86">
        <f>$B$68*D40</f>
        <v>0</v>
      </c>
      <c r="E68" s="86">
        <f t="shared" ref="E68:J68" si="108">$B$68*E40</f>
        <v>0</v>
      </c>
      <c r="F68" s="86">
        <f t="shared" si="108"/>
        <v>0</v>
      </c>
      <c r="G68" s="86">
        <f t="shared" si="108"/>
        <v>909000</v>
      </c>
      <c r="H68" s="86">
        <f t="shared" si="108"/>
        <v>911663.37000000011</v>
      </c>
      <c r="I68" s="86">
        <f t="shared" si="108"/>
        <v>914334.54367410019</v>
      </c>
      <c r="J68" s="86">
        <f t="shared" si="108"/>
        <v>917013.54388706526</v>
      </c>
      <c r="K68" s="86">
        <f t="shared" ref="K68:AB68" si="109">$B$68*K40</f>
        <v>919700.39357065433</v>
      </c>
      <c r="L68" s="86">
        <f t="shared" si="109"/>
        <v>922395.11572381633</v>
      </c>
      <c r="M68" s="86">
        <f t="shared" si="109"/>
        <v>925097.7334128872</v>
      </c>
      <c r="N68" s="86">
        <f t="shared" si="109"/>
        <v>927808.26977178699</v>
      </c>
      <c r="O68" s="86">
        <f t="shared" si="109"/>
        <v>930526.74800221832</v>
      </c>
      <c r="P68" s="86">
        <f t="shared" si="109"/>
        <v>933253.191373865</v>
      </c>
      <c r="Q68" s="86">
        <f t="shared" si="109"/>
        <v>935987.62322459044</v>
      </c>
      <c r="R68" s="86">
        <f t="shared" si="109"/>
        <v>938730.06696063839</v>
      </c>
      <c r="S68" s="86">
        <f t="shared" si="109"/>
        <v>941480.546056833</v>
      </c>
      <c r="T68" s="86">
        <f t="shared" si="109"/>
        <v>944239.08405677939</v>
      </c>
      <c r="U68" s="86">
        <f t="shared" si="109"/>
        <v>947005.70457306586</v>
      </c>
      <c r="V68" s="86">
        <f t="shared" si="109"/>
        <v>949780.43128746492</v>
      </c>
      <c r="W68" s="86">
        <f t="shared" si="109"/>
        <v>952563.28795113717</v>
      </c>
      <c r="X68" s="86">
        <f t="shared" si="109"/>
        <v>955354.29838483408</v>
      </c>
      <c r="Y68" s="86">
        <f t="shared" si="109"/>
        <v>958153.48647910159</v>
      </c>
      <c r="Z68" s="86">
        <f t="shared" si="109"/>
        <v>960960.87619448546</v>
      </c>
      <c r="AA68" s="86">
        <f t="shared" si="109"/>
        <v>963776.49156173528</v>
      </c>
      <c r="AB68" s="86">
        <f t="shared" si="109"/>
        <v>966600.35668201116</v>
      </c>
    </row>
    <row r="69" spans="1:28" x14ac:dyDescent="0.25">
      <c r="A69" t="s">
        <v>49</v>
      </c>
      <c r="C69" s="57"/>
      <c r="D69" s="85">
        <f>D66+D68</f>
        <v>6250000</v>
      </c>
      <c r="E69" s="85">
        <f t="shared" ref="E69:AB69" si="110">E66+E68</f>
        <v>19050000</v>
      </c>
      <c r="F69" s="85">
        <f t="shared" si="110"/>
        <v>26214400</v>
      </c>
      <c r="G69" s="85">
        <f t="shared" si="110"/>
        <v>28915387.978181817</v>
      </c>
      <c r="H69" s="85">
        <f t="shared" si="110"/>
        <v>31191305.034690913</v>
      </c>
      <c r="I69" s="85">
        <f t="shared" si="110"/>
        <v>32964789.483837429</v>
      </c>
      <c r="J69" s="85">
        <f t="shared" si="110"/>
        <v>34106237.552701227</v>
      </c>
      <c r="K69" s="85">
        <f t="shared" si="110"/>
        <v>34460296.471582986</v>
      </c>
      <c r="L69" s="85">
        <f t="shared" si="110"/>
        <v>33840911.853600487</v>
      </c>
      <c r="M69" s="85">
        <f t="shared" si="110"/>
        <v>32025426.133660536</v>
      </c>
      <c r="N69" s="85">
        <f t="shared" si="110"/>
        <v>28747546.281656928</v>
      </c>
      <c r="O69" s="85">
        <f t="shared" si="110"/>
        <v>23688964.177452005</v>
      </c>
      <c r="P69" s="85">
        <f t="shared" si="110"/>
        <v>16469371.535174534</v>
      </c>
      <c r="Q69" s="85">
        <f t="shared" si="110"/>
        <v>6634561.8131242394</v>
      </c>
      <c r="R69" s="85">
        <f t="shared" si="110"/>
        <v>-6357747.3803281672</v>
      </c>
      <c r="S69" s="85">
        <f t="shared" si="110"/>
        <v>-23154808.090351596</v>
      </c>
      <c r="T69" s="85">
        <f t="shared" si="110"/>
        <v>-44528972.403320223</v>
      </c>
      <c r="U69" s="85">
        <f t="shared" si="110"/>
        <v>-71401679.492870003</v>
      </c>
      <c r="V69" s="85">
        <f t="shared" si="110"/>
        <v>-104872038.20070583</v>
      </c>
      <c r="W69" s="85">
        <f t="shared" si="110"/>
        <v>-146250885.59274799</v>
      </c>
      <c r="X69" s="85">
        <f t="shared" si="110"/>
        <v>-197101370.61886555</v>
      </c>
      <c r="Y69" s="85">
        <f t="shared" si="110"/>
        <v>-259287313.01236567</v>
      </c>
      <c r="Z69" s="85">
        <f t="shared" si="110"/>
        <v>-335030827.08613724</v>
      </c>
      <c r="AA69" s="85">
        <f t="shared" si="110"/>
        <v>-426980985.49492311</v>
      </c>
      <c r="AB69" s="85">
        <f t="shared" si="110"/>
        <v>-554024278.13047409</v>
      </c>
    </row>
    <row r="70" spans="1:28" x14ac:dyDescent="0.25">
      <c r="A70" s="59" t="s">
        <v>50</v>
      </c>
      <c r="B70" s="59"/>
      <c r="C70" s="60"/>
      <c r="D70" s="92">
        <f>D69-D58</f>
        <v>0</v>
      </c>
      <c r="E70" s="92">
        <f>E69-E58</f>
        <v>0</v>
      </c>
      <c r="F70" s="92">
        <f>F69-F58</f>
        <v>0</v>
      </c>
      <c r="G70" s="92">
        <f t="shared" ref="G70:J70" si="111">G69-G58</f>
        <v>0</v>
      </c>
      <c r="H70" s="92">
        <f t="shared" si="111"/>
        <v>0</v>
      </c>
      <c r="I70" s="92">
        <f t="shared" si="111"/>
        <v>0</v>
      </c>
      <c r="J70" s="92">
        <f t="shared" si="111"/>
        <v>0</v>
      </c>
      <c r="K70" s="92">
        <f t="shared" ref="K70:AB70" si="112">K69-K58</f>
        <v>0</v>
      </c>
      <c r="L70" s="92">
        <f t="shared" si="112"/>
        <v>0</v>
      </c>
      <c r="M70" s="92">
        <f t="shared" si="112"/>
        <v>0</v>
      </c>
      <c r="N70" s="92">
        <f t="shared" si="112"/>
        <v>0</v>
      </c>
      <c r="O70" s="92">
        <f t="shared" si="112"/>
        <v>0</v>
      </c>
      <c r="P70" s="92">
        <f t="shared" si="112"/>
        <v>0</v>
      </c>
      <c r="Q70" s="92">
        <f t="shared" si="112"/>
        <v>0</v>
      </c>
      <c r="R70" s="92">
        <f t="shared" si="112"/>
        <v>0</v>
      </c>
      <c r="S70" s="92">
        <f t="shared" si="112"/>
        <v>0</v>
      </c>
      <c r="T70" s="92">
        <f t="shared" si="112"/>
        <v>0</v>
      </c>
      <c r="U70" s="92">
        <f t="shared" si="112"/>
        <v>0</v>
      </c>
      <c r="V70" s="92">
        <f t="shared" si="112"/>
        <v>0</v>
      </c>
      <c r="W70" s="92">
        <f t="shared" si="112"/>
        <v>0</v>
      </c>
      <c r="X70" s="92">
        <f t="shared" si="112"/>
        <v>0</v>
      </c>
      <c r="Y70" s="92">
        <f t="shared" si="112"/>
        <v>0</v>
      </c>
      <c r="Z70" s="92">
        <f t="shared" si="112"/>
        <v>0</v>
      </c>
      <c r="AA70" s="92">
        <f t="shared" si="112"/>
        <v>0</v>
      </c>
      <c r="AB70" s="92">
        <f t="shared" si="112"/>
        <v>0</v>
      </c>
    </row>
    <row r="71" spans="1:28" x14ac:dyDescent="0.25"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87"/>
    </row>
    <row r="72" spans="1:28" ht="15.75" thickBot="1" x14ac:dyDescent="0.3">
      <c r="A72" s="20" t="s">
        <v>51</v>
      </c>
      <c r="B72" s="18"/>
      <c r="C72" s="19"/>
      <c r="D72" s="93"/>
      <c r="E72" s="93"/>
      <c r="F72" s="93"/>
      <c r="G72" s="93"/>
      <c r="H72" s="93"/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  <c r="T72" s="93"/>
      <c r="U72" s="93"/>
      <c r="V72" s="93"/>
      <c r="W72" s="93"/>
      <c r="X72" s="93"/>
      <c r="Y72" s="93"/>
      <c r="Z72" s="93"/>
      <c r="AA72" s="93"/>
      <c r="AB72" s="93"/>
    </row>
    <row r="73" spans="1:28" x14ac:dyDescent="0.25"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87"/>
    </row>
    <row r="74" spans="1:28" x14ac:dyDescent="0.25">
      <c r="A74" t="s">
        <v>52</v>
      </c>
      <c r="C74" s="1"/>
      <c r="D74" s="88">
        <f>D50</f>
        <v>0</v>
      </c>
      <c r="E74" s="88">
        <f t="shared" ref="E74:J74" si="113">E50</f>
        <v>0</v>
      </c>
      <c r="F74" s="88">
        <f t="shared" si="113"/>
        <v>0</v>
      </c>
      <c r="G74" s="88">
        <f t="shared" si="113"/>
        <v>2700987.9781818185</v>
      </c>
      <c r="H74" s="88">
        <f t="shared" si="113"/>
        <v>2275917.056509092</v>
      </c>
      <c r="I74" s="88">
        <f t="shared" si="113"/>
        <v>1773484.4491465199</v>
      </c>
      <c r="J74" s="88">
        <f t="shared" si="113"/>
        <v>1141448.0688637989</v>
      </c>
      <c r="K74" s="88">
        <f t="shared" ref="K74:AB74" si="114">K50</f>
        <v>354058.91888175689</v>
      </c>
      <c r="L74" s="88">
        <f t="shared" si="114"/>
        <v>-619384.61798249837</v>
      </c>
      <c r="M74" s="88">
        <f t="shared" si="114"/>
        <v>-1815485.7199399485</v>
      </c>
      <c r="N74" s="88">
        <f t="shared" si="114"/>
        <v>-3277879.8520036107</v>
      </c>
      <c r="O74" s="88">
        <f t="shared" si="114"/>
        <v>-5058582.1042049201</v>
      </c>
      <c r="P74" s="88">
        <f t="shared" si="114"/>
        <v>-7219592.6422774708</v>
      </c>
      <c r="Q74" s="88">
        <f t="shared" si="114"/>
        <v>-9834809.7220502943</v>
      </c>
      <c r="R74" s="88">
        <f t="shared" si="114"/>
        <v>-12992309.193452407</v>
      </c>
      <c r="S74" s="88">
        <f t="shared" si="114"/>
        <v>-16797060.710023429</v>
      </c>
      <c r="T74" s="88">
        <f t="shared" si="114"/>
        <v>-21374164.312968619</v>
      </c>
      <c r="U74" s="88">
        <f t="shared" si="114"/>
        <v>-26872707.08954978</v>
      </c>
      <c r="V74" s="88">
        <f t="shared" si="114"/>
        <v>-33470358.707835823</v>
      </c>
      <c r="W74" s="88">
        <f t="shared" si="114"/>
        <v>-41378847.392042175</v>
      </c>
      <c r="X74" s="88">
        <f t="shared" si="114"/>
        <v>-50850485.026117593</v>
      </c>
      <c r="Y74" s="88">
        <f t="shared" si="114"/>
        <v>-62185942.393500105</v>
      </c>
      <c r="Z74" s="88">
        <f t="shared" si="114"/>
        <v>-75743514.073771536</v>
      </c>
      <c r="AA74" s="88">
        <f t="shared" si="114"/>
        <v>-91950158.40878588</v>
      </c>
      <c r="AB74" s="88">
        <f t="shared" si="114"/>
        <v>-111314652.63555104</v>
      </c>
    </row>
    <row r="75" spans="1:28" x14ac:dyDescent="0.25">
      <c r="C75" s="1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</row>
    <row r="76" spans="1:28" x14ac:dyDescent="0.25">
      <c r="A76" t="s">
        <v>31</v>
      </c>
      <c r="C76" s="1"/>
      <c r="D76" s="88"/>
      <c r="E76" s="88"/>
      <c r="F76" s="88"/>
      <c r="G76" s="88">
        <f>G62-F62</f>
        <v>325654.54545454547</v>
      </c>
      <c r="H76" s="88">
        <f t="shared" ref="H76:AB76" si="115">H62-G62</f>
        <v>325654.54545454547</v>
      </c>
      <c r="I76" s="88">
        <f t="shared" si="115"/>
        <v>325654.54545454553</v>
      </c>
      <c r="J76" s="88">
        <f t="shared" si="115"/>
        <v>325654.54545454541</v>
      </c>
      <c r="K76" s="88">
        <f t="shared" si="115"/>
        <v>325654.54545454541</v>
      </c>
      <c r="L76" s="88">
        <f t="shared" si="115"/>
        <v>325654.54545454541</v>
      </c>
      <c r="M76" s="88">
        <f t="shared" si="115"/>
        <v>325654.54545454565</v>
      </c>
      <c r="N76" s="88">
        <f t="shared" si="115"/>
        <v>325654.54545454541</v>
      </c>
      <c r="O76" s="88">
        <f t="shared" si="115"/>
        <v>325654.54545454541</v>
      </c>
      <c r="P76" s="88">
        <f t="shared" si="115"/>
        <v>325654.54545454541</v>
      </c>
      <c r="Q76" s="88">
        <f t="shared" si="115"/>
        <v>325654.54545454541</v>
      </c>
      <c r="R76" s="88">
        <f t="shared" si="115"/>
        <v>325654.54545454541</v>
      </c>
      <c r="S76" s="88">
        <f t="shared" si="115"/>
        <v>325654.54545454541</v>
      </c>
      <c r="T76" s="88">
        <f t="shared" si="115"/>
        <v>325654.54545454588</v>
      </c>
      <c r="U76" s="88">
        <f t="shared" si="115"/>
        <v>325654.54545454588</v>
      </c>
      <c r="V76" s="88">
        <f t="shared" si="115"/>
        <v>325654.54545454588</v>
      </c>
      <c r="W76" s="88">
        <f t="shared" si="115"/>
        <v>325654.54545454588</v>
      </c>
      <c r="X76" s="88">
        <f t="shared" si="115"/>
        <v>325654.54545454588</v>
      </c>
      <c r="Y76" s="88">
        <f t="shared" si="115"/>
        <v>325654.54545454588</v>
      </c>
      <c r="Z76" s="88">
        <f t="shared" si="115"/>
        <v>325654.54545454588</v>
      </c>
      <c r="AA76" s="88">
        <f t="shared" si="115"/>
        <v>325654.54545454588</v>
      </c>
      <c r="AB76" s="88">
        <f t="shared" si="115"/>
        <v>325654.54545454588</v>
      </c>
    </row>
    <row r="77" spans="1:28" x14ac:dyDescent="0.25">
      <c r="A77" t="s">
        <v>53</v>
      </c>
      <c r="C77" s="1"/>
      <c r="D77" s="88">
        <f>C68-D68</f>
        <v>0</v>
      </c>
      <c r="E77" s="88">
        <f t="shared" ref="E77:J77" si="116">D68-E68</f>
        <v>0</v>
      </c>
      <c r="F77" s="88">
        <f t="shared" si="116"/>
        <v>0</v>
      </c>
      <c r="G77" s="88">
        <f t="shared" si="116"/>
        <v>-909000</v>
      </c>
      <c r="H77" s="88">
        <f t="shared" si="116"/>
        <v>-2663.3700000001118</v>
      </c>
      <c r="I77" s="88">
        <f t="shared" si="116"/>
        <v>-2671.1736741000786</v>
      </c>
      <c r="J77" s="88">
        <f t="shared" si="116"/>
        <v>-2679.0002129650675</v>
      </c>
      <c r="K77" s="88">
        <f t="shared" ref="K77:AB77" si="117">J68-K68</f>
        <v>-2686.8496835890692</v>
      </c>
      <c r="L77" s="88">
        <f t="shared" si="117"/>
        <v>-2694.7221531620016</v>
      </c>
      <c r="M77" s="88">
        <f t="shared" si="117"/>
        <v>-2702.6176890708739</v>
      </c>
      <c r="N77" s="88">
        <f t="shared" si="117"/>
        <v>-2710.5363588997861</v>
      </c>
      <c r="O77" s="88">
        <f t="shared" si="117"/>
        <v>-2718.4782304313267</v>
      </c>
      <c r="P77" s="88">
        <f t="shared" si="117"/>
        <v>-2726.4433716466883</v>
      </c>
      <c r="Q77" s="88">
        <f t="shared" si="117"/>
        <v>-2734.4318507254357</v>
      </c>
      <c r="R77" s="88">
        <f t="shared" si="117"/>
        <v>-2742.4437360479496</v>
      </c>
      <c r="S77" s="88">
        <f t="shared" si="117"/>
        <v>-2750.4790961946128</v>
      </c>
      <c r="T77" s="88">
        <f t="shared" si="117"/>
        <v>-2758.5379999463912</v>
      </c>
      <c r="U77" s="88">
        <f t="shared" si="117"/>
        <v>-2766.6205162864644</v>
      </c>
      <c r="V77" s="88">
        <f t="shared" si="117"/>
        <v>-2774.7267143990612</v>
      </c>
      <c r="W77" s="88">
        <f t="shared" si="117"/>
        <v>-2782.8566636722535</v>
      </c>
      <c r="X77" s="88">
        <f t="shared" si="117"/>
        <v>-2791.0104336969089</v>
      </c>
      <c r="Y77" s="88">
        <f t="shared" si="117"/>
        <v>-2799.1880942675052</v>
      </c>
      <c r="Z77" s="88">
        <f t="shared" si="117"/>
        <v>-2807.389715383877</v>
      </c>
      <c r="AA77" s="88">
        <f t="shared" si="117"/>
        <v>-2815.6153672498185</v>
      </c>
      <c r="AB77" s="88">
        <f t="shared" si="117"/>
        <v>-2823.8651202758774</v>
      </c>
    </row>
    <row r="78" spans="1:28" x14ac:dyDescent="0.25">
      <c r="A78" s="11"/>
      <c r="B78" s="12"/>
      <c r="C78" s="58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  <c r="AB78" s="86"/>
    </row>
    <row r="79" spans="1:28" x14ac:dyDescent="0.25">
      <c r="A79" t="s">
        <v>54</v>
      </c>
      <c r="D79" s="85">
        <f>SUM(D74:D77)</f>
        <v>0</v>
      </c>
      <c r="E79" s="85">
        <f t="shared" ref="E79:J79" si="118">SUM(E74:E77)</f>
        <v>0</v>
      </c>
      <c r="F79" s="85">
        <f t="shared" si="118"/>
        <v>0</v>
      </c>
      <c r="G79" s="85">
        <f t="shared" si="118"/>
        <v>2117642.5236363639</v>
      </c>
      <c r="H79" s="85">
        <f t="shared" si="118"/>
        <v>2598908.2319636373</v>
      </c>
      <c r="I79" s="85">
        <f t="shared" si="118"/>
        <v>2096467.8209269652</v>
      </c>
      <c r="J79" s="85">
        <f t="shared" si="118"/>
        <v>1464423.6141053792</v>
      </c>
      <c r="K79" s="85">
        <f t="shared" ref="K79:AB79" si="119">SUM(K74:K77)</f>
        <v>677026.6146527133</v>
      </c>
      <c r="L79" s="85">
        <f t="shared" si="119"/>
        <v>-296424.79468111496</v>
      </c>
      <c r="M79" s="85">
        <f t="shared" si="119"/>
        <v>-1492533.7921744739</v>
      </c>
      <c r="N79" s="85">
        <f t="shared" si="119"/>
        <v>-2954935.8429079652</v>
      </c>
      <c r="O79" s="85">
        <f t="shared" si="119"/>
        <v>-4735646.0369808059</v>
      </c>
      <c r="P79" s="85">
        <f t="shared" si="119"/>
        <v>-6896664.5401945719</v>
      </c>
      <c r="Q79" s="85">
        <f t="shared" si="119"/>
        <v>-9511889.6084464751</v>
      </c>
      <c r="R79" s="85">
        <f t="shared" si="119"/>
        <v>-12669397.09173391</v>
      </c>
      <c r="S79" s="85">
        <f t="shared" si="119"/>
        <v>-16474156.643665079</v>
      </c>
      <c r="T79" s="85">
        <f t="shared" si="119"/>
        <v>-21051268.305514019</v>
      </c>
      <c r="U79" s="85">
        <f t="shared" si="119"/>
        <v>-26549819.164611518</v>
      </c>
      <c r="V79" s="85">
        <f t="shared" si="119"/>
        <v>-33147478.889095675</v>
      </c>
      <c r="W79" s="85">
        <f t="shared" si="119"/>
        <v>-41055975.703251302</v>
      </c>
      <c r="X79" s="85">
        <f t="shared" si="119"/>
        <v>-50527621.491096742</v>
      </c>
      <c r="Y79" s="85">
        <f t="shared" si="119"/>
        <v>-61863087.036139823</v>
      </c>
      <c r="Z79" s="85">
        <f t="shared" si="119"/>
        <v>-75420666.918032378</v>
      </c>
      <c r="AA79" s="85">
        <f t="shared" si="119"/>
        <v>-91627319.478698581</v>
      </c>
      <c r="AB79" s="85">
        <f t="shared" si="119"/>
        <v>-110991821.95521677</v>
      </c>
    </row>
    <row r="80" spans="1:28" x14ac:dyDescent="0.25"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87"/>
    </row>
    <row r="81" spans="1:28" x14ac:dyDescent="0.25">
      <c r="A81" s="11" t="s">
        <v>55</v>
      </c>
      <c r="B81" s="12"/>
      <c r="C81" s="58"/>
      <c r="D81" s="86">
        <f>C10-D10</f>
        <v>-6250000</v>
      </c>
      <c r="E81" s="86">
        <f t="shared" ref="E81:F81" si="120">D10-E10</f>
        <v>-6550000</v>
      </c>
      <c r="F81" s="86">
        <f t="shared" si="120"/>
        <v>5635600</v>
      </c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  <c r="AB81" s="86"/>
    </row>
    <row r="82" spans="1:28" x14ac:dyDescent="0.25">
      <c r="A82" t="s">
        <v>56</v>
      </c>
      <c r="C82" s="1"/>
      <c r="D82" s="88">
        <f>SUM(D81:D81)</f>
        <v>-6250000</v>
      </c>
      <c r="E82" s="88">
        <f t="shared" ref="E82:F82" si="121">SUM(E81:E81)</f>
        <v>-6550000</v>
      </c>
      <c r="F82" s="88">
        <f t="shared" si="121"/>
        <v>5635600</v>
      </c>
      <c r="G82" s="88">
        <f t="shared" ref="G82" si="122">SUM(G81:G81)</f>
        <v>0</v>
      </c>
      <c r="H82" s="88">
        <f t="shared" ref="H82" si="123">SUM(H81:H81)</f>
        <v>0</v>
      </c>
      <c r="I82" s="88">
        <f t="shared" ref="I82" si="124">SUM(I81:I81)</f>
        <v>0</v>
      </c>
      <c r="J82" s="88">
        <f t="shared" ref="J82" si="125">SUM(J81:J81)</f>
        <v>0</v>
      </c>
      <c r="K82" s="88">
        <f t="shared" ref="K82" si="126">SUM(K81:K81)</f>
        <v>0</v>
      </c>
      <c r="L82" s="88">
        <f t="shared" ref="L82" si="127">SUM(L81:L81)</f>
        <v>0</v>
      </c>
      <c r="M82" s="88">
        <f t="shared" ref="M82" si="128">SUM(M81:M81)</f>
        <v>0</v>
      </c>
      <c r="N82" s="88">
        <f t="shared" ref="N82" si="129">SUM(N81:N81)</f>
        <v>0</v>
      </c>
      <c r="O82" s="88">
        <f t="shared" ref="O82" si="130">SUM(O81:O81)</f>
        <v>0</v>
      </c>
      <c r="P82" s="88">
        <f t="shared" ref="P82" si="131">SUM(P81:P81)</f>
        <v>0</v>
      </c>
      <c r="Q82" s="88">
        <f t="shared" ref="Q82" si="132">SUM(Q81:Q81)</f>
        <v>0</v>
      </c>
      <c r="R82" s="88">
        <f t="shared" ref="R82" si="133">SUM(R81:R81)</f>
        <v>0</v>
      </c>
      <c r="S82" s="88">
        <f t="shared" ref="S82" si="134">SUM(S81:S81)</f>
        <v>0</v>
      </c>
      <c r="T82" s="88">
        <f t="shared" ref="T82" si="135">SUM(T81:T81)</f>
        <v>0</v>
      </c>
      <c r="U82" s="88">
        <f t="shared" ref="U82" si="136">SUM(U81:U81)</f>
        <v>0</v>
      </c>
      <c r="V82" s="88">
        <f t="shared" ref="V82" si="137">SUM(V81:V81)</f>
        <v>0</v>
      </c>
      <c r="W82" s="88">
        <f t="shared" ref="W82" si="138">SUM(W81:W81)</f>
        <v>0</v>
      </c>
      <c r="X82" s="88">
        <f t="shared" ref="X82" si="139">SUM(X81:X81)</f>
        <v>0</v>
      </c>
      <c r="Y82" s="88">
        <f t="shared" ref="Y82" si="140">SUM(Y81:Y81)</f>
        <v>0</v>
      </c>
      <c r="Z82" s="88">
        <f t="shared" ref="Z82" si="141">SUM(Z81:Z81)</f>
        <v>0</v>
      </c>
      <c r="AA82" s="88">
        <f t="shared" ref="AA82" si="142">SUM(AA81:AA81)</f>
        <v>0</v>
      </c>
      <c r="AB82" s="88">
        <f t="shared" ref="AB82" si="143">SUM(AB81:AB81)</f>
        <v>0</v>
      </c>
    </row>
    <row r="83" spans="1:28" x14ac:dyDescent="0.25">
      <c r="C83" s="1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/>
      <c r="V83" s="88"/>
      <c r="W83" s="88"/>
      <c r="X83" s="88"/>
      <c r="Y83" s="88"/>
      <c r="Z83" s="88"/>
      <c r="AA83" s="88"/>
      <c r="AB83" s="88"/>
    </row>
    <row r="84" spans="1:28" x14ac:dyDescent="0.25">
      <c r="A84" t="s">
        <v>57</v>
      </c>
      <c r="C84" s="1"/>
      <c r="D84" s="88">
        <f>D16</f>
        <v>2500000</v>
      </c>
      <c r="E84" s="88">
        <f t="shared" ref="E84:F84" si="144">E16</f>
        <v>5120000</v>
      </c>
      <c r="F84" s="88">
        <f t="shared" si="144"/>
        <v>2865760</v>
      </c>
      <c r="G84" s="88">
        <f t="shared" ref="G84:J84" si="145">G16</f>
        <v>0</v>
      </c>
      <c r="H84" s="88">
        <f t="shared" si="145"/>
        <v>0</v>
      </c>
      <c r="I84" s="88">
        <f t="shared" si="145"/>
        <v>0</v>
      </c>
      <c r="J84" s="88">
        <f t="shared" si="145"/>
        <v>0</v>
      </c>
      <c r="K84" s="88">
        <f t="shared" ref="K84:AB84" si="146">K16</f>
        <v>0</v>
      </c>
      <c r="L84" s="88">
        <f t="shared" si="146"/>
        <v>0</v>
      </c>
      <c r="M84" s="88">
        <f t="shared" si="146"/>
        <v>0</v>
      </c>
      <c r="N84" s="88">
        <f t="shared" si="146"/>
        <v>0</v>
      </c>
      <c r="O84" s="88">
        <f t="shared" si="146"/>
        <v>0</v>
      </c>
      <c r="P84" s="88">
        <f t="shared" si="146"/>
        <v>0</v>
      </c>
      <c r="Q84" s="88">
        <f t="shared" si="146"/>
        <v>0</v>
      </c>
      <c r="R84" s="88">
        <f t="shared" si="146"/>
        <v>0</v>
      </c>
      <c r="S84" s="88">
        <f t="shared" si="146"/>
        <v>0</v>
      </c>
      <c r="T84" s="88">
        <f t="shared" si="146"/>
        <v>0</v>
      </c>
      <c r="U84" s="88">
        <f t="shared" si="146"/>
        <v>0</v>
      </c>
      <c r="V84" s="88">
        <f t="shared" si="146"/>
        <v>0</v>
      </c>
      <c r="W84" s="88">
        <f t="shared" si="146"/>
        <v>0</v>
      </c>
      <c r="X84" s="88">
        <f t="shared" si="146"/>
        <v>0</v>
      </c>
      <c r="Y84" s="88">
        <f t="shared" si="146"/>
        <v>0</v>
      </c>
      <c r="Z84" s="88">
        <f t="shared" si="146"/>
        <v>0</v>
      </c>
      <c r="AA84" s="88">
        <f t="shared" si="146"/>
        <v>0</v>
      </c>
      <c r="AB84" s="88">
        <f t="shared" si="146"/>
        <v>0</v>
      </c>
    </row>
    <row r="85" spans="1:28" x14ac:dyDescent="0.25">
      <c r="A85" t="s">
        <v>58</v>
      </c>
      <c r="C85" s="1"/>
      <c r="D85" s="88">
        <f>D55-C55</f>
        <v>3750000</v>
      </c>
      <c r="E85" s="88">
        <f t="shared" ref="E85:F85" si="147">E55-D55</f>
        <v>7680000</v>
      </c>
      <c r="F85" s="88">
        <f t="shared" si="147"/>
        <v>4298640</v>
      </c>
      <c r="G85" s="88">
        <f t="shared" ref="G85:J85" si="148">G55-F55</f>
        <v>0</v>
      </c>
      <c r="H85" s="88">
        <f t="shared" si="148"/>
        <v>0</v>
      </c>
      <c r="I85" s="88">
        <f t="shared" si="148"/>
        <v>0</v>
      </c>
      <c r="J85" s="88">
        <f t="shared" si="148"/>
        <v>0</v>
      </c>
      <c r="K85" s="88">
        <f t="shared" ref="K85:AA85" si="149">K55-J55</f>
        <v>0</v>
      </c>
      <c r="L85" s="88">
        <f t="shared" si="149"/>
        <v>0</v>
      </c>
      <c r="M85" s="88">
        <f t="shared" si="149"/>
        <v>0</v>
      </c>
      <c r="N85" s="88">
        <f t="shared" si="149"/>
        <v>0</v>
      </c>
      <c r="O85" s="88">
        <f t="shared" si="149"/>
        <v>0</v>
      </c>
      <c r="P85" s="88">
        <f t="shared" si="149"/>
        <v>0</v>
      </c>
      <c r="Q85" s="88">
        <f t="shared" si="149"/>
        <v>0</v>
      </c>
      <c r="R85" s="88">
        <f t="shared" si="149"/>
        <v>0</v>
      </c>
      <c r="S85" s="88">
        <f t="shared" si="149"/>
        <v>0</v>
      </c>
      <c r="T85" s="88">
        <f t="shared" si="149"/>
        <v>0</v>
      </c>
      <c r="U85" s="88">
        <f t="shared" si="149"/>
        <v>0</v>
      </c>
      <c r="V85" s="88">
        <f t="shared" si="149"/>
        <v>0</v>
      </c>
      <c r="W85" s="88">
        <f t="shared" si="149"/>
        <v>0</v>
      </c>
      <c r="X85" s="88">
        <f t="shared" si="149"/>
        <v>0</v>
      </c>
      <c r="Y85" s="88">
        <f t="shared" si="149"/>
        <v>0</v>
      </c>
      <c r="Z85" s="88">
        <f t="shared" si="149"/>
        <v>0</v>
      </c>
      <c r="AA85" s="88">
        <f t="shared" si="149"/>
        <v>0</v>
      </c>
      <c r="AB85" s="88">
        <f>-AA55</f>
        <v>-15728640</v>
      </c>
    </row>
    <row r="86" spans="1:28" x14ac:dyDescent="0.25">
      <c r="A86" s="11" t="s">
        <v>59</v>
      </c>
      <c r="B86" s="12"/>
      <c r="C86" s="61"/>
      <c r="D86" s="94"/>
      <c r="E86" s="94"/>
      <c r="F86" s="94"/>
      <c r="G86" s="94">
        <v>0</v>
      </c>
      <c r="H86" s="94">
        <v>0</v>
      </c>
      <c r="I86" s="94">
        <v>0</v>
      </c>
      <c r="J86" s="94">
        <v>0</v>
      </c>
      <c r="K86" s="94">
        <v>0</v>
      </c>
      <c r="L86" s="94">
        <v>0</v>
      </c>
      <c r="M86" s="94">
        <v>0</v>
      </c>
      <c r="N86" s="94">
        <v>0</v>
      </c>
      <c r="O86" s="94">
        <v>0</v>
      </c>
      <c r="P86" s="94">
        <v>0</v>
      </c>
      <c r="Q86" s="94">
        <v>0</v>
      </c>
      <c r="R86" s="94">
        <v>0</v>
      </c>
      <c r="S86" s="94">
        <v>0</v>
      </c>
      <c r="T86" s="94">
        <v>0</v>
      </c>
      <c r="U86" s="94">
        <v>0</v>
      </c>
      <c r="V86" s="94">
        <v>0</v>
      </c>
      <c r="W86" s="94">
        <v>0</v>
      </c>
      <c r="X86" s="94">
        <v>0</v>
      </c>
      <c r="Y86" s="94">
        <v>0</v>
      </c>
      <c r="Z86" s="94">
        <v>0</v>
      </c>
      <c r="AA86" s="94">
        <v>0</v>
      </c>
      <c r="AB86" s="94">
        <v>0</v>
      </c>
    </row>
    <row r="87" spans="1:28" x14ac:dyDescent="0.25">
      <c r="A87" t="s">
        <v>60</v>
      </c>
      <c r="C87" s="1"/>
      <c r="D87" s="88">
        <f>SUM(D84:D86)</f>
        <v>6250000</v>
      </c>
      <c r="E87" s="88">
        <f t="shared" ref="E87:J87" si="150">SUM(E84:E86)</f>
        <v>12800000</v>
      </c>
      <c r="F87" s="88">
        <f t="shared" si="150"/>
        <v>7164400</v>
      </c>
      <c r="G87" s="88">
        <f t="shared" si="150"/>
        <v>0</v>
      </c>
      <c r="H87" s="88">
        <f t="shared" si="150"/>
        <v>0</v>
      </c>
      <c r="I87" s="88">
        <f t="shared" si="150"/>
        <v>0</v>
      </c>
      <c r="J87" s="88">
        <f t="shared" si="150"/>
        <v>0</v>
      </c>
      <c r="K87" s="88">
        <f t="shared" ref="K87" si="151">SUM(K84:K86)</f>
        <v>0</v>
      </c>
      <c r="L87" s="88">
        <f t="shared" ref="L87" si="152">SUM(L84:L86)</f>
        <v>0</v>
      </c>
      <c r="M87" s="88">
        <f t="shared" ref="M87" si="153">SUM(M84:M86)</f>
        <v>0</v>
      </c>
      <c r="N87" s="88">
        <f t="shared" ref="N87" si="154">SUM(N84:N86)</f>
        <v>0</v>
      </c>
      <c r="O87" s="88">
        <f t="shared" ref="O87" si="155">SUM(O84:O86)</f>
        <v>0</v>
      </c>
      <c r="P87" s="88">
        <f t="shared" ref="P87" si="156">SUM(P84:P86)</f>
        <v>0</v>
      </c>
      <c r="Q87" s="88">
        <f t="shared" ref="Q87" si="157">SUM(Q84:Q86)</f>
        <v>0</v>
      </c>
      <c r="R87" s="88">
        <f t="shared" ref="R87" si="158">SUM(R84:R86)</f>
        <v>0</v>
      </c>
      <c r="S87" s="88">
        <f t="shared" ref="S87" si="159">SUM(S84:S86)</f>
        <v>0</v>
      </c>
      <c r="T87" s="88">
        <f t="shared" ref="T87" si="160">SUM(T84:T86)</f>
        <v>0</v>
      </c>
      <c r="U87" s="88">
        <f t="shared" ref="U87" si="161">SUM(U84:U86)</f>
        <v>0</v>
      </c>
      <c r="V87" s="88">
        <f t="shared" ref="V87" si="162">SUM(V84:V86)</f>
        <v>0</v>
      </c>
      <c r="W87" s="88">
        <f t="shared" ref="W87" si="163">SUM(W84:W86)</f>
        <v>0</v>
      </c>
      <c r="X87" s="88">
        <f t="shared" ref="X87" si="164">SUM(X84:X86)</f>
        <v>0</v>
      </c>
      <c r="Y87" s="88">
        <f t="shared" ref="Y87" si="165">SUM(Y84:Y86)</f>
        <v>0</v>
      </c>
      <c r="Z87" s="88">
        <f t="shared" ref="Z87" si="166">SUM(Z84:Z86)</f>
        <v>0</v>
      </c>
      <c r="AA87" s="88">
        <f t="shared" ref="AA87" si="167">SUM(AA84:AA86)</f>
        <v>0</v>
      </c>
      <c r="AB87" s="88">
        <f t="shared" ref="AB87" si="168">SUM(AB84:AB86)</f>
        <v>-15728640</v>
      </c>
    </row>
    <row r="88" spans="1:28" x14ac:dyDescent="0.25">
      <c r="C88" s="1"/>
      <c r="D88" s="88"/>
      <c r="E88" s="88"/>
      <c r="F88" s="88"/>
      <c r="G88" s="88"/>
      <c r="H88" s="88"/>
      <c r="I88" s="88"/>
      <c r="J88" s="88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87"/>
    </row>
    <row r="89" spans="1:28" x14ac:dyDescent="0.25">
      <c r="A89" s="62" t="s">
        <v>61</v>
      </c>
      <c r="B89" s="63"/>
      <c r="C89" s="64"/>
      <c r="D89" s="95">
        <f>D87+D82+D79</f>
        <v>0</v>
      </c>
      <c r="E89" s="95">
        <f t="shared" ref="E89:AB89" si="169">E87+E82+E79</f>
        <v>6250000</v>
      </c>
      <c r="F89" s="95">
        <f t="shared" si="169"/>
        <v>12800000</v>
      </c>
      <c r="G89" s="95">
        <f t="shared" si="169"/>
        <v>2117642.5236363639</v>
      </c>
      <c r="H89" s="95">
        <f t="shared" si="169"/>
        <v>2598908.2319636373</v>
      </c>
      <c r="I89" s="95">
        <f t="shared" si="169"/>
        <v>2096467.8209269652</v>
      </c>
      <c r="J89" s="95">
        <f t="shared" si="169"/>
        <v>1464423.6141053792</v>
      </c>
      <c r="K89" s="95">
        <f t="shared" si="169"/>
        <v>677026.6146527133</v>
      </c>
      <c r="L89" s="95">
        <f t="shared" si="169"/>
        <v>-296424.79468111496</v>
      </c>
      <c r="M89" s="95">
        <f t="shared" si="169"/>
        <v>-1492533.7921744739</v>
      </c>
      <c r="N89" s="95">
        <f t="shared" si="169"/>
        <v>-2954935.8429079652</v>
      </c>
      <c r="O89" s="95">
        <f t="shared" si="169"/>
        <v>-4735646.0369808059</v>
      </c>
      <c r="P89" s="95">
        <f t="shared" si="169"/>
        <v>-6896664.5401945719</v>
      </c>
      <c r="Q89" s="95">
        <f t="shared" si="169"/>
        <v>-9511889.6084464751</v>
      </c>
      <c r="R89" s="95">
        <f t="shared" si="169"/>
        <v>-12669397.09173391</v>
      </c>
      <c r="S89" s="95">
        <f t="shared" si="169"/>
        <v>-16474156.643665079</v>
      </c>
      <c r="T89" s="95">
        <f t="shared" si="169"/>
        <v>-21051268.305514019</v>
      </c>
      <c r="U89" s="95">
        <f t="shared" si="169"/>
        <v>-26549819.164611518</v>
      </c>
      <c r="V89" s="95">
        <f t="shared" si="169"/>
        <v>-33147478.889095675</v>
      </c>
      <c r="W89" s="95">
        <f t="shared" si="169"/>
        <v>-41055975.703251302</v>
      </c>
      <c r="X89" s="95">
        <f t="shared" si="169"/>
        <v>-50527621.491096742</v>
      </c>
      <c r="Y89" s="95">
        <f t="shared" si="169"/>
        <v>-61863087.036139823</v>
      </c>
      <c r="Z89" s="95">
        <f t="shared" si="169"/>
        <v>-75420666.918032378</v>
      </c>
      <c r="AA89" s="95">
        <f t="shared" si="169"/>
        <v>-91627319.478698581</v>
      </c>
      <c r="AB89" s="95">
        <f t="shared" si="169"/>
        <v>-126720461.95521677</v>
      </c>
    </row>
    <row r="90" spans="1:28" x14ac:dyDescent="0.25">
      <c r="C90" s="1"/>
      <c r="D90" s="88"/>
      <c r="E90" s="88"/>
      <c r="F90" s="88"/>
      <c r="G90" s="88"/>
      <c r="H90" s="88"/>
      <c r="I90" s="88"/>
      <c r="J90" s="88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87"/>
    </row>
    <row r="91" spans="1:28" x14ac:dyDescent="0.25">
      <c r="A91" s="62" t="s">
        <v>62</v>
      </c>
      <c r="B91" s="63"/>
      <c r="C91" s="64"/>
      <c r="D91" s="96">
        <v>0</v>
      </c>
      <c r="E91" s="95">
        <f>D92</f>
        <v>0</v>
      </c>
      <c r="F91" s="95">
        <f t="shared" ref="F91:AB91" si="170">E92</f>
        <v>6250000</v>
      </c>
      <c r="G91" s="95">
        <f t="shared" si="170"/>
        <v>19050000</v>
      </c>
      <c r="H91" s="95">
        <f t="shared" si="170"/>
        <v>21167642.523636363</v>
      </c>
      <c r="I91" s="95">
        <f t="shared" si="170"/>
        <v>23766550.755600002</v>
      </c>
      <c r="J91" s="95">
        <f t="shared" si="170"/>
        <v>25863018.576526966</v>
      </c>
      <c r="K91" s="95">
        <f t="shared" si="170"/>
        <v>27327442.190632343</v>
      </c>
      <c r="L91" s="95">
        <f t="shared" si="170"/>
        <v>28004468.805285055</v>
      </c>
      <c r="M91" s="95">
        <f t="shared" si="170"/>
        <v>27708044.010603942</v>
      </c>
      <c r="N91" s="95">
        <f t="shared" si="170"/>
        <v>26215510.218429469</v>
      </c>
      <c r="O91" s="95">
        <f t="shared" si="170"/>
        <v>23260574.375521503</v>
      </c>
      <c r="P91" s="95">
        <f t="shared" si="170"/>
        <v>18524928.338540696</v>
      </c>
      <c r="Q91" s="95">
        <f t="shared" si="170"/>
        <v>11628263.798346125</v>
      </c>
      <c r="R91" s="95">
        <f t="shared" si="170"/>
        <v>2116374.1898996495</v>
      </c>
      <c r="S91" s="95">
        <f t="shared" si="170"/>
        <v>-10553022.901834261</v>
      </c>
      <c r="T91" s="95">
        <f t="shared" si="170"/>
        <v>-27027179.54549934</v>
      </c>
      <c r="U91" s="95">
        <f t="shared" si="170"/>
        <v>-48078447.851013362</v>
      </c>
      <c r="V91" s="95">
        <f t="shared" si="170"/>
        <v>-74628267.015624881</v>
      </c>
      <c r="W91" s="95">
        <f t="shared" si="170"/>
        <v>-107775745.90472056</v>
      </c>
      <c r="X91" s="95">
        <f t="shared" si="170"/>
        <v>-148831721.60797185</v>
      </c>
      <c r="Y91" s="95">
        <f t="shared" si="170"/>
        <v>-199359343.09906858</v>
      </c>
      <c r="Z91" s="95">
        <f t="shared" si="170"/>
        <v>-261222430.1352084</v>
      </c>
      <c r="AA91" s="95">
        <f t="shared" si="170"/>
        <v>-336643097.05324078</v>
      </c>
      <c r="AB91" s="95">
        <f t="shared" si="170"/>
        <v>-428270416.53193939</v>
      </c>
    </row>
    <row r="92" spans="1:28" ht="15.75" thickBot="1" x14ac:dyDescent="0.3">
      <c r="A92" s="65" t="s">
        <v>63</v>
      </c>
      <c r="B92" s="66"/>
      <c r="C92" s="67"/>
      <c r="D92" s="97">
        <f>D89+D91</f>
        <v>0</v>
      </c>
      <c r="E92" s="97">
        <f>E89+E91</f>
        <v>6250000</v>
      </c>
      <c r="F92" s="97">
        <f t="shared" ref="E92:J92" si="171">F89+F91</f>
        <v>19050000</v>
      </c>
      <c r="G92" s="97">
        <f t="shared" si="171"/>
        <v>21167642.523636363</v>
      </c>
      <c r="H92" s="97">
        <f t="shared" si="171"/>
        <v>23766550.755600002</v>
      </c>
      <c r="I92" s="97">
        <f t="shared" si="171"/>
        <v>25863018.576526966</v>
      </c>
      <c r="J92" s="97">
        <f t="shared" si="171"/>
        <v>27327442.190632343</v>
      </c>
      <c r="K92" s="97">
        <f t="shared" ref="K92" si="172">K89+K91</f>
        <v>28004468.805285055</v>
      </c>
      <c r="L92" s="97">
        <f t="shared" ref="L92" si="173">L89+L91</f>
        <v>27708044.010603942</v>
      </c>
      <c r="M92" s="97">
        <f t="shared" ref="M92" si="174">M89+M91</f>
        <v>26215510.218429469</v>
      </c>
      <c r="N92" s="97">
        <f t="shared" ref="N92" si="175">N89+N91</f>
        <v>23260574.375521503</v>
      </c>
      <c r="O92" s="97">
        <f t="shared" ref="O92" si="176">O89+O91</f>
        <v>18524928.338540696</v>
      </c>
      <c r="P92" s="97">
        <f t="shared" ref="P92" si="177">P89+P91</f>
        <v>11628263.798346125</v>
      </c>
      <c r="Q92" s="97">
        <f t="shared" ref="Q92" si="178">Q89+Q91</f>
        <v>2116374.1898996495</v>
      </c>
      <c r="R92" s="97">
        <f t="shared" ref="R92" si="179">R89+R91</f>
        <v>-10553022.901834261</v>
      </c>
      <c r="S92" s="97">
        <f t="shared" ref="S92" si="180">S89+S91</f>
        <v>-27027179.54549934</v>
      </c>
      <c r="T92" s="97">
        <f t="shared" ref="T92" si="181">T89+T91</f>
        <v>-48078447.851013362</v>
      </c>
      <c r="U92" s="97">
        <f t="shared" ref="U92" si="182">U89+U91</f>
        <v>-74628267.015624881</v>
      </c>
      <c r="V92" s="97">
        <f t="shared" ref="V92" si="183">V89+V91</f>
        <v>-107775745.90472056</v>
      </c>
      <c r="W92" s="97">
        <f t="shared" ref="W92" si="184">W89+W91</f>
        <v>-148831721.60797185</v>
      </c>
      <c r="X92" s="97">
        <f t="shared" ref="X92" si="185">X89+X91</f>
        <v>-199359343.09906858</v>
      </c>
      <c r="Y92" s="97">
        <f t="shared" ref="Y92" si="186">Y89+Y91</f>
        <v>-261222430.1352084</v>
      </c>
      <c r="Z92" s="97">
        <f t="shared" ref="Z92" si="187">Z89+Z91</f>
        <v>-336643097.05324078</v>
      </c>
      <c r="AA92" s="97">
        <f t="shared" ref="AA92" si="188">AA89+AA91</f>
        <v>-428270416.53193939</v>
      </c>
      <c r="AB92" s="97">
        <f t="shared" ref="AB92" si="189">AB89+AB91</f>
        <v>-554990878.48715615</v>
      </c>
    </row>
    <row r="93" spans="1:28" ht="15.75" thickTop="1" x14ac:dyDescent="0.25"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87"/>
    </row>
    <row r="94" spans="1:28" ht="15.75" thickBot="1" x14ac:dyDescent="0.3">
      <c r="A94" s="20" t="s">
        <v>33</v>
      </c>
      <c r="B94" s="18"/>
      <c r="C94" s="19"/>
      <c r="D94" s="93"/>
      <c r="E94" s="93"/>
      <c r="F94" s="93"/>
      <c r="G94" s="93"/>
      <c r="H94" s="93"/>
      <c r="I94" s="93"/>
      <c r="J94" s="93"/>
      <c r="K94" s="87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</row>
    <row r="95" spans="1:28" x14ac:dyDescent="0.25">
      <c r="D95" s="87"/>
      <c r="E95" s="87"/>
      <c r="F95" s="87"/>
      <c r="G95" s="87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87"/>
    </row>
    <row r="96" spans="1:28" x14ac:dyDescent="0.25">
      <c r="A96" t="s">
        <v>65</v>
      </c>
      <c r="B96" s="3">
        <f>B24</f>
        <v>0.08</v>
      </c>
      <c r="D96" s="88"/>
      <c r="E96" s="88"/>
      <c r="F96" s="88"/>
      <c r="G96" s="98">
        <f>$B$96*F55*-1</f>
        <v>-1258291.2</v>
      </c>
      <c r="H96" s="98">
        <f t="shared" ref="H96:AB96" si="190">$B$96*G55*-1</f>
        <v>-1258291.2</v>
      </c>
      <c r="I96" s="98">
        <f t="shared" si="190"/>
        <v>-1258291.2</v>
      </c>
      <c r="J96" s="98">
        <f t="shared" si="190"/>
        <v>-1258291.2</v>
      </c>
      <c r="K96" s="98">
        <f t="shared" si="190"/>
        <v>-1258291.2</v>
      </c>
      <c r="L96" s="98">
        <f t="shared" si="190"/>
        <v>-1258291.2</v>
      </c>
      <c r="M96" s="98">
        <f t="shared" si="190"/>
        <v>-1258291.2</v>
      </c>
      <c r="N96" s="98">
        <f t="shared" si="190"/>
        <v>-1258291.2</v>
      </c>
      <c r="O96" s="98">
        <f t="shared" si="190"/>
        <v>-1258291.2</v>
      </c>
      <c r="P96" s="98">
        <f t="shared" si="190"/>
        <v>-1258291.2</v>
      </c>
      <c r="Q96" s="98">
        <f t="shared" si="190"/>
        <v>-1258291.2</v>
      </c>
      <c r="R96" s="98">
        <f t="shared" si="190"/>
        <v>-1258291.2</v>
      </c>
      <c r="S96" s="98">
        <f t="shared" si="190"/>
        <v>-1258291.2</v>
      </c>
      <c r="T96" s="98">
        <f t="shared" si="190"/>
        <v>-1258291.2</v>
      </c>
      <c r="U96" s="98">
        <f t="shared" si="190"/>
        <v>-1258291.2</v>
      </c>
      <c r="V96" s="98">
        <f t="shared" si="190"/>
        <v>-1258291.2</v>
      </c>
      <c r="W96" s="98">
        <f t="shared" si="190"/>
        <v>-1258291.2</v>
      </c>
      <c r="X96" s="98">
        <f t="shared" si="190"/>
        <v>-1258291.2</v>
      </c>
      <c r="Y96" s="98">
        <f t="shared" si="190"/>
        <v>-1258291.2</v>
      </c>
      <c r="Z96" s="98">
        <f t="shared" si="190"/>
        <v>-1258291.2</v>
      </c>
      <c r="AA96" s="98">
        <f t="shared" si="190"/>
        <v>-1258291.2</v>
      </c>
      <c r="AB96" s="98">
        <f t="shared" si="190"/>
        <v>-1258291.2</v>
      </c>
    </row>
    <row r="97" spans="1:28" x14ac:dyDescent="0.25">
      <c r="A97" s="11" t="s">
        <v>66</v>
      </c>
      <c r="B97" s="50">
        <v>0.05</v>
      </c>
      <c r="C97" s="11"/>
      <c r="D97" s="86"/>
      <c r="E97" s="86"/>
      <c r="F97" s="86"/>
      <c r="G97" s="86">
        <f>$B$97*G91</f>
        <v>952500</v>
      </c>
      <c r="H97" s="86">
        <f t="shared" ref="H97:AB97" si="191">$B$97*H91</f>
        <v>1058382.1261818183</v>
      </c>
      <c r="I97" s="86">
        <f t="shared" si="191"/>
        <v>1188327.5377800001</v>
      </c>
      <c r="J97" s="86">
        <f t="shared" si="191"/>
        <v>1293150.9288263484</v>
      </c>
      <c r="K97" s="86">
        <f t="shared" si="191"/>
        <v>1366372.1095316173</v>
      </c>
      <c r="L97" s="86">
        <f t="shared" si="191"/>
        <v>1400223.4402642529</v>
      </c>
      <c r="M97" s="86">
        <f t="shared" si="191"/>
        <v>1385402.2005301972</v>
      </c>
      <c r="N97" s="86">
        <f t="shared" si="191"/>
        <v>1310775.5109214736</v>
      </c>
      <c r="O97" s="86">
        <f t="shared" si="191"/>
        <v>1163028.7187760752</v>
      </c>
      <c r="P97" s="86">
        <f t="shared" si="191"/>
        <v>926246.41692703485</v>
      </c>
      <c r="Q97" s="86">
        <f t="shared" si="191"/>
        <v>581413.1899173063</v>
      </c>
      <c r="R97" s="86">
        <f t="shared" si="191"/>
        <v>105818.70949498248</v>
      </c>
      <c r="S97" s="86">
        <f t="shared" si="191"/>
        <v>-527651.14509171306</v>
      </c>
      <c r="T97" s="86">
        <f t="shared" si="191"/>
        <v>-1351358.9772749671</v>
      </c>
      <c r="U97" s="86">
        <f t="shared" si="191"/>
        <v>-2403922.3925506682</v>
      </c>
      <c r="V97" s="86">
        <f t="shared" si="191"/>
        <v>-3731413.3507812442</v>
      </c>
      <c r="W97" s="86">
        <f t="shared" si="191"/>
        <v>-5388787.2952360287</v>
      </c>
      <c r="X97" s="86">
        <f t="shared" si="191"/>
        <v>-7441586.0803985931</v>
      </c>
      <c r="Y97" s="86">
        <f t="shared" si="191"/>
        <v>-9967967.1549534295</v>
      </c>
      <c r="Z97" s="86">
        <f t="shared" si="191"/>
        <v>-13061121.50676042</v>
      </c>
      <c r="AA97" s="86">
        <f t="shared" si="191"/>
        <v>-16832154.852662038</v>
      </c>
      <c r="AB97" s="86">
        <f t="shared" si="191"/>
        <v>-21413520.826596972</v>
      </c>
    </row>
    <row r="98" spans="1:28" x14ac:dyDescent="0.25">
      <c r="A98" t="s">
        <v>33</v>
      </c>
      <c r="B98" s="3"/>
      <c r="D98" s="88"/>
      <c r="E98" s="88"/>
      <c r="F98" s="88"/>
      <c r="G98" s="88">
        <f>SUM(G96:G97)</f>
        <v>-305791.19999999995</v>
      </c>
      <c r="H98" s="88">
        <f t="shared" ref="H98:AB98" si="192">SUM(H96:H97)</f>
        <v>-199909.07381818164</v>
      </c>
      <c r="I98" s="88">
        <f t="shared" si="192"/>
        <v>-69963.662219999824</v>
      </c>
      <c r="J98" s="88">
        <f t="shared" si="192"/>
        <v>34859.728826348437</v>
      </c>
      <c r="K98" s="88">
        <f t="shared" si="192"/>
        <v>108080.9095316173</v>
      </c>
      <c r="L98" s="88">
        <f t="shared" si="192"/>
        <v>141932.24026425299</v>
      </c>
      <c r="M98" s="88">
        <f t="shared" si="192"/>
        <v>127111.00053019729</v>
      </c>
      <c r="N98" s="88">
        <f t="shared" si="192"/>
        <v>52484.310921473661</v>
      </c>
      <c r="O98" s="88">
        <f t="shared" si="192"/>
        <v>-95262.481223924784</v>
      </c>
      <c r="P98" s="88">
        <f t="shared" si="192"/>
        <v>-332044.7830729651</v>
      </c>
      <c r="Q98" s="88">
        <f t="shared" si="192"/>
        <v>-676878.01008269365</v>
      </c>
      <c r="R98" s="88">
        <f t="shared" si="192"/>
        <v>-1152472.4905050176</v>
      </c>
      <c r="S98" s="88">
        <f t="shared" si="192"/>
        <v>-1785942.3450917131</v>
      </c>
      <c r="T98" s="88">
        <f t="shared" si="192"/>
        <v>-2609650.1772749671</v>
      </c>
      <c r="U98" s="88">
        <f t="shared" si="192"/>
        <v>-3662213.5925506679</v>
      </c>
      <c r="V98" s="88">
        <f t="shared" si="192"/>
        <v>-4989704.5507812444</v>
      </c>
      <c r="W98" s="88">
        <f t="shared" si="192"/>
        <v>-6647078.4952360289</v>
      </c>
      <c r="X98" s="88">
        <f t="shared" si="192"/>
        <v>-8699877.2803985924</v>
      </c>
      <c r="Y98" s="88">
        <f t="shared" si="192"/>
        <v>-11226258.354953429</v>
      </c>
      <c r="Z98" s="88">
        <f t="shared" si="192"/>
        <v>-14319412.70676042</v>
      </c>
      <c r="AA98" s="88">
        <f t="shared" si="192"/>
        <v>-18090446.052662037</v>
      </c>
      <c r="AB98" s="88">
        <f t="shared" si="192"/>
        <v>-22671812.026596971</v>
      </c>
    </row>
    <row r="99" spans="1:28" ht="18.75" x14ac:dyDescent="0.3">
      <c r="A99" s="73" t="s">
        <v>67</v>
      </c>
      <c r="B99" s="73"/>
      <c r="C99" s="73"/>
      <c r="D99" s="99"/>
      <c r="E99" s="99"/>
      <c r="F99" s="99"/>
      <c r="G99" s="99"/>
      <c r="H99" s="99"/>
      <c r="I99" s="99"/>
      <c r="J99" s="99"/>
      <c r="K99" s="99"/>
      <c r="L99" s="99"/>
      <c r="M99" s="99"/>
      <c r="N99" s="99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87"/>
    </row>
    <row r="100" spans="1:28" x14ac:dyDescent="0.25">
      <c r="A100" s="80" t="s">
        <v>68</v>
      </c>
      <c r="B100" s="68"/>
      <c r="C100" s="68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87"/>
    </row>
    <row r="101" spans="1:28" x14ac:dyDescent="0.25">
      <c r="A101" s="79" t="s">
        <v>69</v>
      </c>
      <c r="B101" s="68"/>
      <c r="C101" s="68"/>
      <c r="D101" s="115">
        <f>D50</f>
        <v>0</v>
      </c>
      <c r="E101" s="115">
        <f t="shared" ref="E101:AB101" si="193">E50</f>
        <v>0</v>
      </c>
      <c r="F101" s="115">
        <f t="shared" si="193"/>
        <v>0</v>
      </c>
      <c r="G101" s="115">
        <f t="shared" si="193"/>
        <v>2700987.9781818185</v>
      </c>
      <c r="H101" s="115">
        <f t="shared" si="193"/>
        <v>2275917.056509092</v>
      </c>
      <c r="I101" s="115">
        <f t="shared" si="193"/>
        <v>1773484.4491465199</v>
      </c>
      <c r="J101" s="115">
        <f t="shared" si="193"/>
        <v>1141448.0688637989</v>
      </c>
      <c r="K101" s="115">
        <f t="shared" si="193"/>
        <v>354058.91888175689</v>
      </c>
      <c r="L101" s="115">
        <f t="shared" si="193"/>
        <v>-619384.61798249837</v>
      </c>
      <c r="M101" s="115">
        <f t="shared" si="193"/>
        <v>-1815485.7199399485</v>
      </c>
      <c r="N101" s="115">
        <f t="shared" si="193"/>
        <v>-3277879.8520036107</v>
      </c>
      <c r="O101" s="115">
        <f t="shared" si="193"/>
        <v>-5058582.1042049201</v>
      </c>
      <c r="P101" s="115">
        <f t="shared" si="193"/>
        <v>-7219592.6422774708</v>
      </c>
      <c r="Q101" s="115">
        <f t="shared" si="193"/>
        <v>-9834809.7220502943</v>
      </c>
      <c r="R101" s="115">
        <f t="shared" si="193"/>
        <v>-12992309.193452407</v>
      </c>
      <c r="S101" s="115">
        <f t="shared" si="193"/>
        <v>-16797060.710023429</v>
      </c>
      <c r="T101" s="115">
        <f t="shared" si="193"/>
        <v>-21374164.312968619</v>
      </c>
      <c r="U101" s="115">
        <f t="shared" si="193"/>
        <v>-26872707.08954978</v>
      </c>
      <c r="V101" s="115">
        <f t="shared" si="193"/>
        <v>-33470358.707835823</v>
      </c>
      <c r="W101" s="115">
        <f t="shared" si="193"/>
        <v>-41378847.392042175</v>
      </c>
      <c r="X101" s="115">
        <f t="shared" si="193"/>
        <v>-50850485.026117593</v>
      </c>
      <c r="Y101" s="115">
        <f t="shared" si="193"/>
        <v>-62185942.393500105</v>
      </c>
      <c r="Z101" s="115">
        <f t="shared" si="193"/>
        <v>-75743514.073771536</v>
      </c>
      <c r="AA101" s="115">
        <f t="shared" si="193"/>
        <v>-91950158.40878588</v>
      </c>
      <c r="AB101" s="115">
        <f t="shared" si="193"/>
        <v>-111314652.63555104</v>
      </c>
    </row>
    <row r="102" spans="1:28" x14ac:dyDescent="0.25">
      <c r="A102" s="79" t="s">
        <v>31</v>
      </c>
      <c r="B102" s="68"/>
      <c r="C102" s="68"/>
      <c r="D102" s="116">
        <f>D76</f>
        <v>0</v>
      </c>
      <c r="E102" s="116">
        <f t="shared" ref="E102:AB102" si="194">E76</f>
        <v>0</v>
      </c>
      <c r="F102" s="116">
        <f t="shared" si="194"/>
        <v>0</v>
      </c>
      <c r="G102" s="116">
        <f t="shared" si="194"/>
        <v>325654.54545454547</v>
      </c>
      <c r="H102" s="116">
        <f t="shared" si="194"/>
        <v>325654.54545454547</v>
      </c>
      <c r="I102" s="116">
        <f t="shared" si="194"/>
        <v>325654.54545454553</v>
      </c>
      <c r="J102" s="116">
        <f t="shared" si="194"/>
        <v>325654.54545454541</v>
      </c>
      <c r="K102" s="116">
        <f t="shared" si="194"/>
        <v>325654.54545454541</v>
      </c>
      <c r="L102" s="116">
        <f t="shared" si="194"/>
        <v>325654.54545454541</v>
      </c>
      <c r="M102" s="116">
        <f t="shared" si="194"/>
        <v>325654.54545454565</v>
      </c>
      <c r="N102" s="116">
        <f t="shared" si="194"/>
        <v>325654.54545454541</v>
      </c>
      <c r="O102" s="116">
        <f t="shared" si="194"/>
        <v>325654.54545454541</v>
      </c>
      <c r="P102" s="116">
        <f t="shared" si="194"/>
        <v>325654.54545454541</v>
      </c>
      <c r="Q102" s="116">
        <f t="shared" si="194"/>
        <v>325654.54545454541</v>
      </c>
      <c r="R102" s="116">
        <f t="shared" si="194"/>
        <v>325654.54545454541</v>
      </c>
      <c r="S102" s="116">
        <f t="shared" si="194"/>
        <v>325654.54545454541</v>
      </c>
      <c r="T102" s="116">
        <f t="shared" si="194"/>
        <v>325654.54545454588</v>
      </c>
      <c r="U102" s="116">
        <f t="shared" si="194"/>
        <v>325654.54545454588</v>
      </c>
      <c r="V102" s="116">
        <f t="shared" si="194"/>
        <v>325654.54545454588</v>
      </c>
      <c r="W102" s="116">
        <f t="shared" si="194"/>
        <v>325654.54545454588</v>
      </c>
      <c r="X102" s="116">
        <f t="shared" si="194"/>
        <v>325654.54545454588</v>
      </c>
      <c r="Y102" s="116">
        <f t="shared" si="194"/>
        <v>325654.54545454588</v>
      </c>
      <c r="Z102" s="116">
        <f t="shared" si="194"/>
        <v>325654.54545454588</v>
      </c>
      <c r="AA102" s="116">
        <f t="shared" si="194"/>
        <v>325654.54545454588</v>
      </c>
      <c r="AB102" s="116">
        <f t="shared" si="194"/>
        <v>325654.54545454588</v>
      </c>
    </row>
    <row r="103" spans="1:28" x14ac:dyDescent="0.25">
      <c r="A103" s="71" t="s">
        <v>65</v>
      </c>
      <c r="B103" s="69"/>
      <c r="C103" s="69"/>
      <c r="D103" s="117">
        <f>D96</f>
        <v>0</v>
      </c>
      <c r="E103" s="117">
        <f t="shared" ref="E103:AB103" si="195">E96</f>
        <v>0</v>
      </c>
      <c r="F103" s="117">
        <f t="shared" si="195"/>
        <v>0</v>
      </c>
      <c r="G103" s="117">
        <f t="shared" si="195"/>
        <v>-1258291.2</v>
      </c>
      <c r="H103" s="117">
        <f t="shared" si="195"/>
        <v>-1258291.2</v>
      </c>
      <c r="I103" s="117">
        <f t="shared" si="195"/>
        <v>-1258291.2</v>
      </c>
      <c r="J103" s="117">
        <f t="shared" si="195"/>
        <v>-1258291.2</v>
      </c>
      <c r="K103" s="117">
        <f t="shared" si="195"/>
        <v>-1258291.2</v>
      </c>
      <c r="L103" s="117">
        <f t="shared" si="195"/>
        <v>-1258291.2</v>
      </c>
      <c r="M103" s="117">
        <f t="shared" si="195"/>
        <v>-1258291.2</v>
      </c>
      <c r="N103" s="117">
        <f t="shared" si="195"/>
        <v>-1258291.2</v>
      </c>
      <c r="O103" s="117">
        <f t="shared" si="195"/>
        <v>-1258291.2</v>
      </c>
      <c r="P103" s="117">
        <f t="shared" si="195"/>
        <v>-1258291.2</v>
      </c>
      <c r="Q103" s="117">
        <f t="shared" si="195"/>
        <v>-1258291.2</v>
      </c>
      <c r="R103" s="117">
        <f t="shared" si="195"/>
        <v>-1258291.2</v>
      </c>
      <c r="S103" s="117">
        <f t="shared" si="195"/>
        <v>-1258291.2</v>
      </c>
      <c r="T103" s="117">
        <f t="shared" si="195"/>
        <v>-1258291.2</v>
      </c>
      <c r="U103" s="117">
        <f t="shared" si="195"/>
        <v>-1258291.2</v>
      </c>
      <c r="V103" s="117">
        <f t="shared" si="195"/>
        <v>-1258291.2</v>
      </c>
      <c r="W103" s="117">
        <f t="shared" si="195"/>
        <v>-1258291.2</v>
      </c>
      <c r="X103" s="117">
        <f t="shared" si="195"/>
        <v>-1258291.2</v>
      </c>
      <c r="Y103" s="117">
        <f t="shared" si="195"/>
        <v>-1258291.2</v>
      </c>
      <c r="Z103" s="117">
        <f t="shared" si="195"/>
        <v>-1258291.2</v>
      </c>
      <c r="AA103" s="117">
        <f t="shared" si="195"/>
        <v>-1258291.2</v>
      </c>
      <c r="AB103" s="117">
        <f t="shared" si="195"/>
        <v>-1258291.2</v>
      </c>
    </row>
    <row r="104" spans="1:28" x14ac:dyDescent="0.25">
      <c r="A104" s="78" t="s">
        <v>70</v>
      </c>
      <c r="B104" s="68"/>
      <c r="C104" s="68"/>
      <c r="D104" s="115">
        <f>SUM(D101:D103)</f>
        <v>0</v>
      </c>
      <c r="E104" s="115">
        <f t="shared" ref="E104:AB104" si="196">SUM(E101:E103)</f>
        <v>0</v>
      </c>
      <c r="F104" s="115">
        <f t="shared" si="196"/>
        <v>0</v>
      </c>
      <c r="G104" s="115">
        <f t="shared" si="196"/>
        <v>1768351.323636364</v>
      </c>
      <c r="H104" s="115">
        <f t="shared" si="196"/>
        <v>1343280.4019636374</v>
      </c>
      <c r="I104" s="115">
        <f t="shared" si="196"/>
        <v>840847.79460106534</v>
      </c>
      <c r="J104" s="115">
        <f t="shared" si="196"/>
        <v>208811.41431834432</v>
      </c>
      <c r="K104" s="115">
        <f t="shared" si="196"/>
        <v>-578577.73566369759</v>
      </c>
      <c r="L104" s="115">
        <f t="shared" si="196"/>
        <v>-1552021.2725279529</v>
      </c>
      <c r="M104" s="115">
        <f t="shared" si="196"/>
        <v>-2748122.3744854028</v>
      </c>
      <c r="N104" s="115">
        <f t="shared" si="196"/>
        <v>-4210516.506549065</v>
      </c>
      <c r="O104" s="115">
        <f t="shared" si="196"/>
        <v>-5991218.7587503744</v>
      </c>
      <c r="P104" s="115">
        <f t="shared" si="196"/>
        <v>-8152229.2968229251</v>
      </c>
      <c r="Q104" s="115">
        <f t="shared" si="196"/>
        <v>-10767446.376595749</v>
      </c>
      <c r="R104" s="115">
        <f t="shared" si="196"/>
        <v>-13924945.847997861</v>
      </c>
      <c r="S104" s="115">
        <f t="shared" si="196"/>
        <v>-17729697.364568885</v>
      </c>
      <c r="T104" s="115">
        <f t="shared" si="196"/>
        <v>-22306800.967514072</v>
      </c>
      <c r="U104" s="115">
        <f t="shared" si="196"/>
        <v>-27805343.744095232</v>
      </c>
      <c r="V104" s="115">
        <f t="shared" si="196"/>
        <v>-34402995.362381279</v>
      </c>
      <c r="W104" s="115">
        <f t="shared" si="196"/>
        <v>-42311484.046587631</v>
      </c>
      <c r="X104" s="115">
        <f t="shared" si="196"/>
        <v>-51783121.680663049</v>
      </c>
      <c r="Y104" s="115">
        <f t="shared" si="196"/>
        <v>-63118579.048045561</v>
      </c>
      <c r="Z104" s="115">
        <f t="shared" si="196"/>
        <v>-76676150.728316993</v>
      </c>
      <c r="AA104" s="115">
        <f t="shared" si="196"/>
        <v>-92882795.063331336</v>
      </c>
      <c r="AB104" s="115">
        <f t="shared" si="196"/>
        <v>-112247289.29009649</v>
      </c>
    </row>
    <row r="105" spans="1:28" x14ac:dyDescent="0.25">
      <c r="A105" s="77"/>
      <c r="B105" s="68"/>
      <c r="C105" s="68"/>
      <c r="D105" s="115"/>
      <c r="E105" s="115"/>
      <c r="F105" s="115"/>
      <c r="G105" s="115"/>
      <c r="H105" s="115"/>
      <c r="I105" s="115"/>
      <c r="J105" s="115"/>
      <c r="K105" s="115"/>
      <c r="L105" s="115"/>
      <c r="M105" s="115"/>
      <c r="N105" s="115"/>
      <c r="O105" s="115"/>
      <c r="P105" s="115"/>
      <c r="Q105" s="115"/>
      <c r="R105" s="115"/>
      <c r="S105" s="115"/>
      <c r="T105" s="115"/>
      <c r="U105" s="115"/>
      <c r="V105" s="115"/>
      <c r="W105" s="115"/>
      <c r="X105" s="115"/>
      <c r="Y105" s="115"/>
      <c r="Z105" s="115"/>
      <c r="AA105" s="115"/>
      <c r="AB105" s="115"/>
    </row>
    <row r="106" spans="1:28" x14ac:dyDescent="0.25">
      <c r="A106" s="79" t="s">
        <v>65</v>
      </c>
      <c r="B106" s="68"/>
      <c r="C106" s="68"/>
      <c r="D106" s="116">
        <f>D96</f>
        <v>0</v>
      </c>
      <c r="E106" s="116">
        <f t="shared" ref="E106:AB106" si="197">E96</f>
        <v>0</v>
      </c>
      <c r="F106" s="116">
        <f t="shared" si="197"/>
        <v>0</v>
      </c>
      <c r="G106" s="116">
        <f t="shared" si="197"/>
        <v>-1258291.2</v>
      </c>
      <c r="H106" s="116">
        <f t="shared" si="197"/>
        <v>-1258291.2</v>
      </c>
      <c r="I106" s="116">
        <f t="shared" si="197"/>
        <v>-1258291.2</v>
      </c>
      <c r="J106" s="116">
        <f t="shared" si="197"/>
        <v>-1258291.2</v>
      </c>
      <c r="K106" s="116">
        <f t="shared" si="197"/>
        <v>-1258291.2</v>
      </c>
      <c r="L106" s="116">
        <f t="shared" si="197"/>
        <v>-1258291.2</v>
      </c>
      <c r="M106" s="116">
        <f t="shared" si="197"/>
        <v>-1258291.2</v>
      </c>
      <c r="N106" s="116">
        <f t="shared" si="197"/>
        <v>-1258291.2</v>
      </c>
      <c r="O106" s="116">
        <f t="shared" si="197"/>
        <v>-1258291.2</v>
      </c>
      <c r="P106" s="116">
        <f t="shared" si="197"/>
        <v>-1258291.2</v>
      </c>
      <c r="Q106" s="116">
        <f t="shared" si="197"/>
        <v>-1258291.2</v>
      </c>
      <c r="R106" s="116">
        <f t="shared" si="197"/>
        <v>-1258291.2</v>
      </c>
      <c r="S106" s="116">
        <f t="shared" si="197"/>
        <v>-1258291.2</v>
      </c>
      <c r="T106" s="116">
        <f t="shared" si="197"/>
        <v>-1258291.2</v>
      </c>
      <c r="U106" s="116">
        <f t="shared" si="197"/>
        <v>-1258291.2</v>
      </c>
      <c r="V106" s="116">
        <f t="shared" si="197"/>
        <v>-1258291.2</v>
      </c>
      <c r="W106" s="116">
        <f t="shared" si="197"/>
        <v>-1258291.2</v>
      </c>
      <c r="X106" s="116">
        <f t="shared" si="197"/>
        <v>-1258291.2</v>
      </c>
      <c r="Y106" s="116">
        <f t="shared" si="197"/>
        <v>-1258291.2</v>
      </c>
      <c r="Z106" s="116">
        <f t="shared" si="197"/>
        <v>-1258291.2</v>
      </c>
      <c r="AA106" s="116">
        <f t="shared" si="197"/>
        <v>-1258291.2</v>
      </c>
      <c r="AB106" s="116">
        <f t="shared" si="197"/>
        <v>-1258291.2</v>
      </c>
    </row>
    <row r="107" spans="1:28" x14ac:dyDescent="0.25">
      <c r="A107" s="71" t="s">
        <v>87</v>
      </c>
      <c r="B107" s="69"/>
      <c r="C107" s="69"/>
      <c r="D107" s="118"/>
      <c r="E107" s="118"/>
      <c r="F107" s="118"/>
      <c r="G107" s="119">
        <f>G85</f>
        <v>0</v>
      </c>
      <c r="H107" s="119">
        <f t="shared" ref="H107:AB107" si="198">H85</f>
        <v>0</v>
      </c>
      <c r="I107" s="119">
        <f t="shared" si="198"/>
        <v>0</v>
      </c>
      <c r="J107" s="119">
        <f t="shared" si="198"/>
        <v>0</v>
      </c>
      <c r="K107" s="119">
        <f t="shared" si="198"/>
        <v>0</v>
      </c>
      <c r="L107" s="119">
        <f t="shared" si="198"/>
        <v>0</v>
      </c>
      <c r="M107" s="119">
        <f t="shared" si="198"/>
        <v>0</v>
      </c>
      <c r="N107" s="119">
        <f t="shared" si="198"/>
        <v>0</v>
      </c>
      <c r="O107" s="119">
        <f t="shared" si="198"/>
        <v>0</v>
      </c>
      <c r="P107" s="119">
        <f t="shared" si="198"/>
        <v>0</v>
      </c>
      <c r="Q107" s="119">
        <f t="shared" si="198"/>
        <v>0</v>
      </c>
      <c r="R107" s="119">
        <f t="shared" si="198"/>
        <v>0</v>
      </c>
      <c r="S107" s="119">
        <f t="shared" si="198"/>
        <v>0</v>
      </c>
      <c r="T107" s="119">
        <f t="shared" si="198"/>
        <v>0</v>
      </c>
      <c r="U107" s="119">
        <f t="shared" si="198"/>
        <v>0</v>
      </c>
      <c r="V107" s="119">
        <f t="shared" si="198"/>
        <v>0</v>
      </c>
      <c r="W107" s="119">
        <f t="shared" si="198"/>
        <v>0</v>
      </c>
      <c r="X107" s="119">
        <f t="shared" si="198"/>
        <v>0</v>
      </c>
      <c r="Y107" s="119">
        <f t="shared" si="198"/>
        <v>0</v>
      </c>
      <c r="Z107" s="119">
        <f t="shared" si="198"/>
        <v>0</v>
      </c>
      <c r="AA107" s="119">
        <f t="shared" si="198"/>
        <v>0</v>
      </c>
      <c r="AB107" s="119">
        <f t="shared" si="198"/>
        <v>-15728640</v>
      </c>
    </row>
    <row r="108" spans="1:28" x14ac:dyDescent="0.25">
      <c r="A108" s="78" t="s">
        <v>71</v>
      </c>
      <c r="B108" s="68"/>
      <c r="C108" s="68"/>
      <c r="D108" s="116">
        <f>SUM(D106:D107)</f>
        <v>0</v>
      </c>
      <c r="E108" s="116">
        <f t="shared" ref="E108:AB108" si="199">SUM(E106:E107)</f>
        <v>0</v>
      </c>
      <c r="F108" s="116">
        <f t="shared" si="199"/>
        <v>0</v>
      </c>
      <c r="G108" s="116">
        <f t="shared" si="199"/>
        <v>-1258291.2</v>
      </c>
      <c r="H108" s="116">
        <f t="shared" si="199"/>
        <v>-1258291.2</v>
      </c>
      <c r="I108" s="116">
        <f t="shared" si="199"/>
        <v>-1258291.2</v>
      </c>
      <c r="J108" s="116">
        <f t="shared" si="199"/>
        <v>-1258291.2</v>
      </c>
      <c r="K108" s="116">
        <f t="shared" si="199"/>
        <v>-1258291.2</v>
      </c>
      <c r="L108" s="116">
        <f t="shared" si="199"/>
        <v>-1258291.2</v>
      </c>
      <c r="M108" s="116">
        <f t="shared" si="199"/>
        <v>-1258291.2</v>
      </c>
      <c r="N108" s="116">
        <f t="shared" si="199"/>
        <v>-1258291.2</v>
      </c>
      <c r="O108" s="116">
        <f t="shared" si="199"/>
        <v>-1258291.2</v>
      </c>
      <c r="P108" s="116">
        <f t="shared" si="199"/>
        <v>-1258291.2</v>
      </c>
      <c r="Q108" s="116">
        <f t="shared" si="199"/>
        <v>-1258291.2</v>
      </c>
      <c r="R108" s="116">
        <f t="shared" si="199"/>
        <v>-1258291.2</v>
      </c>
      <c r="S108" s="116">
        <f t="shared" si="199"/>
        <v>-1258291.2</v>
      </c>
      <c r="T108" s="116">
        <f t="shared" si="199"/>
        <v>-1258291.2</v>
      </c>
      <c r="U108" s="116">
        <f t="shared" si="199"/>
        <v>-1258291.2</v>
      </c>
      <c r="V108" s="116">
        <f t="shared" si="199"/>
        <v>-1258291.2</v>
      </c>
      <c r="W108" s="116">
        <f t="shared" si="199"/>
        <v>-1258291.2</v>
      </c>
      <c r="X108" s="116">
        <f t="shared" si="199"/>
        <v>-1258291.2</v>
      </c>
      <c r="Y108" s="116">
        <f t="shared" si="199"/>
        <v>-1258291.2</v>
      </c>
      <c r="Z108" s="116">
        <f t="shared" si="199"/>
        <v>-1258291.2</v>
      </c>
      <c r="AA108" s="116">
        <f t="shared" si="199"/>
        <v>-1258291.2</v>
      </c>
      <c r="AB108" s="116">
        <f t="shared" si="199"/>
        <v>-16986931.199999999</v>
      </c>
    </row>
    <row r="109" spans="1:28" x14ac:dyDescent="0.25">
      <c r="A109" s="77"/>
      <c r="B109" s="68"/>
      <c r="C109" s="68"/>
      <c r="D109" s="115"/>
      <c r="E109" s="115"/>
      <c r="F109" s="115"/>
      <c r="G109" s="115"/>
      <c r="H109" s="115"/>
      <c r="I109" s="115"/>
      <c r="J109" s="115"/>
      <c r="K109" s="115"/>
      <c r="L109" s="115"/>
      <c r="M109" s="115"/>
      <c r="N109" s="115"/>
      <c r="O109" s="115"/>
      <c r="P109" s="115"/>
      <c r="Q109" s="115"/>
      <c r="R109" s="115"/>
      <c r="S109" s="115"/>
      <c r="T109" s="115"/>
      <c r="U109" s="115"/>
      <c r="V109" s="115"/>
      <c r="W109" s="115"/>
      <c r="X109" s="115"/>
      <c r="Y109" s="115"/>
      <c r="Z109" s="115"/>
      <c r="AA109" s="115"/>
      <c r="AB109" s="115"/>
    </row>
    <row r="110" spans="1:28" x14ac:dyDescent="0.25">
      <c r="A110" s="77" t="s">
        <v>72</v>
      </c>
      <c r="B110" s="68"/>
      <c r="C110" s="68"/>
      <c r="D110" s="115"/>
      <c r="E110" s="115"/>
      <c r="F110" s="115"/>
      <c r="G110" s="115">
        <f>IFERROR(G104/G108,"")</f>
        <v>-1.4053593664458306</v>
      </c>
      <c r="H110" s="115">
        <f t="shared" ref="H110:AB110" si="200">IFERROR(H104/H108,"")</f>
        <v>-1.067543349237154</v>
      </c>
      <c r="I110" s="115">
        <f t="shared" si="200"/>
        <v>-0.66824578809822832</v>
      </c>
      <c r="J110" s="115">
        <f t="shared" si="200"/>
        <v>-0.16594840233989105</v>
      </c>
      <c r="K110" s="115">
        <f t="shared" si="200"/>
        <v>0.45981227212246067</v>
      </c>
      <c r="L110" s="115">
        <f t="shared" si="200"/>
        <v>1.2334356884383781</v>
      </c>
      <c r="M110" s="115">
        <f t="shared" si="200"/>
        <v>2.184011439073406</v>
      </c>
      <c r="N110" s="115">
        <f t="shared" si="200"/>
        <v>3.3462178759170098</v>
      </c>
      <c r="O110" s="115">
        <f t="shared" si="200"/>
        <v>4.7613928784929707</v>
      </c>
      <c r="P110" s="115">
        <f t="shared" si="200"/>
        <v>6.4788097515288392</v>
      </c>
      <c r="Q110" s="115">
        <f t="shared" si="200"/>
        <v>8.5571975522007531</v>
      </c>
      <c r="R110" s="115">
        <f t="shared" si="200"/>
        <v>11.066552677152842</v>
      </c>
      <c r="S110" s="115">
        <f t="shared" si="200"/>
        <v>14.090297511870771</v>
      </c>
      <c r="T110" s="115">
        <f t="shared" si="200"/>
        <v>17.727852636586881</v>
      </c>
      <c r="U110" s="115">
        <f t="shared" si="200"/>
        <v>22.097701822992352</v>
      </c>
      <c r="V110" s="115">
        <f t="shared" si="200"/>
        <v>27.341044237121963</v>
      </c>
      <c r="W110" s="115">
        <f t="shared" si="200"/>
        <v>33.626146353552848</v>
      </c>
      <c r="X110" s="115">
        <f t="shared" si="200"/>
        <v>41.153527641823331</v>
      </c>
      <c r="Y110" s="115">
        <f t="shared" si="200"/>
        <v>50.162139771815589</v>
      </c>
      <c r="Z110" s="115">
        <f t="shared" si="200"/>
        <v>60.936729692075247</v>
      </c>
      <c r="AA110" s="115">
        <f t="shared" si="200"/>
        <v>73.816613406603608</v>
      </c>
      <c r="AB110" s="115">
        <f t="shared" si="200"/>
        <v>6.6078615359374915</v>
      </c>
    </row>
    <row r="111" spans="1:28" x14ac:dyDescent="0.25">
      <c r="A111" s="77" t="s">
        <v>73</v>
      </c>
      <c r="B111" s="82">
        <f>SUM(D108:AB108)/SUM(D104:AB104)</f>
        <v>7.4203359660886661E-2</v>
      </c>
      <c r="C111" s="68"/>
      <c r="D111" s="115"/>
      <c r="E111" s="115"/>
      <c r="F111" s="115"/>
      <c r="G111" s="115"/>
      <c r="H111" s="115"/>
      <c r="I111" s="115"/>
      <c r="J111" s="115"/>
      <c r="K111" s="115"/>
      <c r="L111" s="115"/>
      <c r="M111" s="115"/>
      <c r="N111" s="115"/>
      <c r="O111" s="115"/>
      <c r="P111" s="115"/>
      <c r="Q111" s="115"/>
      <c r="R111" s="115"/>
      <c r="S111" s="115"/>
      <c r="T111" s="115"/>
      <c r="U111" s="115"/>
      <c r="V111" s="115"/>
      <c r="W111" s="115"/>
      <c r="X111" s="115"/>
      <c r="Y111" s="115"/>
      <c r="Z111" s="115"/>
      <c r="AA111" s="115"/>
      <c r="AB111" s="115"/>
    </row>
    <row r="112" spans="1:28" x14ac:dyDescent="0.25">
      <c r="A112" s="77" t="s">
        <v>74</v>
      </c>
      <c r="B112" s="83">
        <f>MAX(G110:AB110)</f>
        <v>73.816613406603608</v>
      </c>
      <c r="C112" s="68"/>
      <c r="D112" s="115"/>
      <c r="E112" s="115"/>
      <c r="F112" s="115"/>
      <c r="G112" s="115"/>
      <c r="H112" s="115"/>
      <c r="I112" s="115"/>
      <c r="J112" s="115"/>
      <c r="K112" s="115"/>
      <c r="L112" s="115"/>
      <c r="M112" s="115"/>
      <c r="N112" s="115"/>
      <c r="O112" s="115"/>
      <c r="P112" s="115"/>
      <c r="Q112" s="115"/>
      <c r="R112" s="115"/>
      <c r="S112" s="115"/>
      <c r="T112" s="115"/>
      <c r="U112" s="115"/>
      <c r="V112" s="115"/>
      <c r="W112" s="115"/>
      <c r="X112" s="115"/>
      <c r="Y112" s="115"/>
      <c r="Z112" s="115"/>
      <c r="AA112" s="115"/>
      <c r="AB112" s="115"/>
    </row>
    <row r="113" spans="1:28" x14ac:dyDescent="0.25">
      <c r="A113" s="77" t="s">
        <v>75</v>
      </c>
      <c r="B113" s="83">
        <f>MIN(G110:AB110)</f>
        <v>-1.4053593664458306</v>
      </c>
      <c r="C113" s="68"/>
      <c r="D113" s="115"/>
      <c r="E113" s="115"/>
      <c r="F113" s="115"/>
      <c r="G113" s="115"/>
      <c r="H113" s="115"/>
      <c r="I113" s="115"/>
      <c r="J113" s="115"/>
      <c r="K113" s="115"/>
      <c r="L113" s="115"/>
      <c r="M113" s="115"/>
      <c r="N113" s="115"/>
      <c r="O113" s="115"/>
      <c r="P113" s="115"/>
      <c r="Q113" s="115"/>
      <c r="R113" s="115"/>
      <c r="S113" s="115"/>
      <c r="T113" s="115"/>
      <c r="U113" s="115"/>
      <c r="V113" s="115"/>
      <c r="W113" s="115"/>
      <c r="X113" s="115"/>
      <c r="Y113" s="115"/>
      <c r="Z113" s="115"/>
      <c r="AA113" s="115"/>
      <c r="AB113" s="115"/>
    </row>
    <row r="114" spans="1:28" x14ac:dyDescent="0.25">
      <c r="A114" s="77"/>
      <c r="B114" s="68"/>
      <c r="C114" s="68"/>
      <c r="D114" s="115"/>
      <c r="E114" s="115"/>
      <c r="F114" s="115"/>
      <c r="G114" s="115"/>
      <c r="H114" s="115"/>
      <c r="I114" s="115"/>
      <c r="J114" s="115"/>
      <c r="K114" s="115"/>
      <c r="L114" s="115"/>
      <c r="M114" s="115"/>
      <c r="N114" s="115"/>
      <c r="O114" s="115"/>
      <c r="P114" s="115"/>
      <c r="Q114" s="115"/>
      <c r="R114" s="115"/>
      <c r="S114" s="115"/>
      <c r="T114" s="115"/>
      <c r="U114" s="115"/>
      <c r="V114" s="115"/>
      <c r="W114" s="115"/>
      <c r="X114" s="115"/>
      <c r="Y114" s="115"/>
      <c r="Z114" s="115"/>
      <c r="AA114" s="115"/>
      <c r="AB114" s="115"/>
    </row>
    <row r="115" spans="1:28" x14ac:dyDescent="0.25">
      <c r="A115" s="80" t="s">
        <v>76</v>
      </c>
      <c r="B115" s="68"/>
      <c r="C115" s="68"/>
      <c r="D115" s="115"/>
      <c r="E115" s="115"/>
      <c r="F115" s="115"/>
      <c r="G115" s="115"/>
      <c r="H115" s="115"/>
      <c r="I115" s="115"/>
      <c r="J115" s="115"/>
      <c r="K115" s="115"/>
      <c r="L115" s="115"/>
      <c r="M115" s="115"/>
      <c r="N115" s="115"/>
      <c r="O115" s="115"/>
      <c r="P115" s="115"/>
      <c r="Q115" s="115"/>
      <c r="R115" s="115"/>
      <c r="S115" s="115"/>
      <c r="T115" s="115"/>
      <c r="U115" s="115"/>
      <c r="V115" s="115"/>
      <c r="W115" s="115"/>
      <c r="X115" s="115"/>
      <c r="Y115" s="115"/>
      <c r="Z115" s="115"/>
      <c r="AA115" s="115"/>
      <c r="AB115" s="115"/>
    </row>
    <row r="116" spans="1:28" x14ac:dyDescent="0.25">
      <c r="A116" s="77" t="s">
        <v>77</v>
      </c>
      <c r="B116" s="68"/>
      <c r="C116" s="68"/>
      <c r="D116" s="115"/>
      <c r="E116" s="115"/>
      <c r="F116" s="115"/>
      <c r="G116" s="115"/>
      <c r="H116" s="115"/>
      <c r="I116" s="115"/>
      <c r="J116" s="115"/>
      <c r="K116" s="115"/>
      <c r="L116" s="115"/>
      <c r="M116" s="115"/>
      <c r="N116" s="115"/>
      <c r="O116" s="115"/>
      <c r="P116" s="115"/>
      <c r="Q116" s="115"/>
      <c r="R116" s="115"/>
      <c r="S116" s="115"/>
      <c r="T116" s="115"/>
      <c r="U116" s="115"/>
      <c r="V116" s="115"/>
      <c r="W116" s="115"/>
      <c r="X116" s="115"/>
      <c r="Y116" s="115"/>
      <c r="Z116" s="115"/>
      <c r="AA116" s="115"/>
      <c r="AB116" s="115"/>
    </row>
    <row r="117" spans="1:28" x14ac:dyDescent="0.25">
      <c r="A117" s="76" t="s">
        <v>78</v>
      </c>
      <c r="B117" s="68"/>
      <c r="C117" s="68"/>
      <c r="D117" s="115"/>
      <c r="E117" s="115"/>
      <c r="F117" s="115"/>
      <c r="G117" s="115"/>
      <c r="H117" s="115"/>
      <c r="I117" s="115"/>
      <c r="J117" s="115"/>
      <c r="K117" s="115"/>
      <c r="L117" s="115"/>
      <c r="M117" s="115"/>
      <c r="N117" s="115"/>
      <c r="O117" s="115"/>
      <c r="P117" s="115"/>
      <c r="Q117" s="115"/>
      <c r="R117" s="115"/>
      <c r="S117" s="115"/>
      <c r="T117" s="115"/>
      <c r="U117" s="115"/>
      <c r="V117" s="115"/>
      <c r="W117" s="115"/>
      <c r="X117" s="115"/>
      <c r="Y117" s="115"/>
      <c r="Z117" s="115"/>
      <c r="AA117" s="115"/>
      <c r="AB117" s="115"/>
    </row>
    <row r="118" spans="1:28" x14ac:dyDescent="0.25">
      <c r="A118" s="79" t="s">
        <v>79</v>
      </c>
      <c r="D118" s="116">
        <f>-D84</f>
        <v>-2500000</v>
      </c>
      <c r="E118" s="116">
        <f t="shared" ref="E118:AB118" si="201">-E84</f>
        <v>-5120000</v>
      </c>
      <c r="F118" s="116">
        <f t="shared" si="201"/>
        <v>-2865760</v>
      </c>
      <c r="G118" s="116">
        <f t="shared" si="201"/>
        <v>0</v>
      </c>
      <c r="H118" s="116">
        <f t="shared" si="201"/>
        <v>0</v>
      </c>
      <c r="I118" s="116">
        <f t="shared" si="201"/>
        <v>0</v>
      </c>
      <c r="J118" s="116">
        <f t="shared" si="201"/>
        <v>0</v>
      </c>
      <c r="K118" s="116">
        <f t="shared" si="201"/>
        <v>0</v>
      </c>
      <c r="L118" s="116">
        <f t="shared" si="201"/>
        <v>0</v>
      </c>
      <c r="M118" s="116">
        <f t="shared" si="201"/>
        <v>0</v>
      </c>
      <c r="N118" s="116">
        <f t="shared" si="201"/>
        <v>0</v>
      </c>
      <c r="O118" s="116">
        <f t="shared" si="201"/>
        <v>0</v>
      </c>
      <c r="P118" s="116">
        <f t="shared" si="201"/>
        <v>0</v>
      </c>
      <c r="Q118" s="116">
        <f t="shared" si="201"/>
        <v>0</v>
      </c>
      <c r="R118" s="116">
        <f t="shared" si="201"/>
        <v>0</v>
      </c>
      <c r="S118" s="116">
        <f t="shared" si="201"/>
        <v>0</v>
      </c>
      <c r="T118" s="116">
        <f t="shared" si="201"/>
        <v>0</v>
      </c>
      <c r="U118" s="116">
        <f t="shared" si="201"/>
        <v>0</v>
      </c>
      <c r="V118" s="116">
        <f t="shared" si="201"/>
        <v>0</v>
      </c>
      <c r="W118" s="116">
        <f t="shared" si="201"/>
        <v>0</v>
      </c>
      <c r="X118" s="116">
        <f t="shared" si="201"/>
        <v>0</v>
      </c>
      <c r="Y118" s="116">
        <f t="shared" si="201"/>
        <v>0</v>
      </c>
      <c r="Z118" s="116">
        <f t="shared" si="201"/>
        <v>0</v>
      </c>
      <c r="AA118" s="116">
        <f t="shared" si="201"/>
        <v>0</v>
      </c>
      <c r="AB118" s="116">
        <f t="shared" si="201"/>
        <v>0</v>
      </c>
    </row>
    <row r="119" spans="1:28" x14ac:dyDescent="0.25">
      <c r="A119" s="79" t="s">
        <v>80</v>
      </c>
      <c r="D119" s="115">
        <f>D50</f>
        <v>0</v>
      </c>
      <c r="E119" s="115">
        <f t="shared" ref="E119:AB119" si="202">E50</f>
        <v>0</v>
      </c>
      <c r="F119" s="115">
        <f t="shared" si="202"/>
        <v>0</v>
      </c>
      <c r="G119" s="115">
        <f t="shared" si="202"/>
        <v>2700987.9781818185</v>
      </c>
      <c r="H119" s="115">
        <f t="shared" si="202"/>
        <v>2275917.056509092</v>
      </c>
      <c r="I119" s="115">
        <f t="shared" si="202"/>
        <v>1773484.4491465199</v>
      </c>
      <c r="J119" s="115">
        <f t="shared" si="202"/>
        <v>1141448.0688637989</v>
      </c>
      <c r="K119" s="115">
        <f t="shared" si="202"/>
        <v>354058.91888175689</v>
      </c>
      <c r="L119" s="115">
        <f t="shared" si="202"/>
        <v>-619384.61798249837</v>
      </c>
      <c r="M119" s="115">
        <f t="shared" si="202"/>
        <v>-1815485.7199399485</v>
      </c>
      <c r="N119" s="115">
        <f t="shared" si="202"/>
        <v>-3277879.8520036107</v>
      </c>
      <c r="O119" s="115">
        <f t="shared" si="202"/>
        <v>-5058582.1042049201</v>
      </c>
      <c r="P119" s="115">
        <f t="shared" si="202"/>
        <v>-7219592.6422774708</v>
      </c>
      <c r="Q119" s="115">
        <f t="shared" si="202"/>
        <v>-9834809.7220502943</v>
      </c>
      <c r="R119" s="115">
        <f t="shared" si="202"/>
        <v>-12992309.193452407</v>
      </c>
      <c r="S119" s="115">
        <f t="shared" si="202"/>
        <v>-16797060.710023429</v>
      </c>
      <c r="T119" s="115">
        <f t="shared" si="202"/>
        <v>-21374164.312968619</v>
      </c>
      <c r="U119" s="115">
        <f t="shared" si="202"/>
        <v>-26872707.08954978</v>
      </c>
      <c r="V119" s="115">
        <f t="shared" si="202"/>
        <v>-33470358.707835823</v>
      </c>
      <c r="W119" s="115">
        <f t="shared" si="202"/>
        <v>-41378847.392042175</v>
      </c>
      <c r="X119" s="115">
        <f t="shared" si="202"/>
        <v>-50850485.026117593</v>
      </c>
      <c r="Y119" s="115">
        <f t="shared" si="202"/>
        <v>-62185942.393500105</v>
      </c>
      <c r="Z119" s="115">
        <f t="shared" si="202"/>
        <v>-75743514.073771536</v>
      </c>
      <c r="AA119" s="115">
        <f t="shared" si="202"/>
        <v>-91950158.40878588</v>
      </c>
      <c r="AB119" s="115">
        <f t="shared" si="202"/>
        <v>-111314652.63555104</v>
      </c>
    </row>
    <row r="120" spans="1:28" x14ac:dyDescent="0.25">
      <c r="A120" s="79" t="s">
        <v>31</v>
      </c>
      <c r="D120" s="116">
        <f>D102</f>
        <v>0</v>
      </c>
      <c r="E120" s="116">
        <f t="shared" ref="E120:AB120" si="203">E102</f>
        <v>0</v>
      </c>
      <c r="F120" s="116">
        <f t="shared" si="203"/>
        <v>0</v>
      </c>
      <c r="G120" s="116">
        <f t="shared" si="203"/>
        <v>325654.54545454547</v>
      </c>
      <c r="H120" s="116">
        <f t="shared" si="203"/>
        <v>325654.54545454547</v>
      </c>
      <c r="I120" s="116">
        <f t="shared" si="203"/>
        <v>325654.54545454553</v>
      </c>
      <c r="J120" s="116">
        <f t="shared" si="203"/>
        <v>325654.54545454541</v>
      </c>
      <c r="K120" s="116">
        <f t="shared" si="203"/>
        <v>325654.54545454541</v>
      </c>
      <c r="L120" s="116">
        <f t="shared" si="203"/>
        <v>325654.54545454541</v>
      </c>
      <c r="M120" s="116">
        <f t="shared" si="203"/>
        <v>325654.54545454565</v>
      </c>
      <c r="N120" s="116">
        <f t="shared" si="203"/>
        <v>325654.54545454541</v>
      </c>
      <c r="O120" s="116">
        <f t="shared" si="203"/>
        <v>325654.54545454541</v>
      </c>
      <c r="P120" s="116">
        <f t="shared" si="203"/>
        <v>325654.54545454541</v>
      </c>
      <c r="Q120" s="116">
        <f t="shared" si="203"/>
        <v>325654.54545454541</v>
      </c>
      <c r="R120" s="116">
        <f t="shared" si="203"/>
        <v>325654.54545454541</v>
      </c>
      <c r="S120" s="116">
        <f t="shared" si="203"/>
        <v>325654.54545454541</v>
      </c>
      <c r="T120" s="116">
        <f t="shared" si="203"/>
        <v>325654.54545454588</v>
      </c>
      <c r="U120" s="116">
        <f t="shared" si="203"/>
        <v>325654.54545454588</v>
      </c>
      <c r="V120" s="116">
        <f t="shared" si="203"/>
        <v>325654.54545454588</v>
      </c>
      <c r="W120" s="116">
        <f t="shared" si="203"/>
        <v>325654.54545454588</v>
      </c>
      <c r="X120" s="116">
        <f t="shared" si="203"/>
        <v>325654.54545454588</v>
      </c>
      <c r="Y120" s="116">
        <f t="shared" si="203"/>
        <v>325654.54545454588</v>
      </c>
      <c r="Z120" s="116">
        <f t="shared" si="203"/>
        <v>325654.54545454588</v>
      </c>
      <c r="AA120" s="116">
        <f t="shared" si="203"/>
        <v>325654.54545454588</v>
      </c>
      <c r="AB120" s="116">
        <f t="shared" si="203"/>
        <v>325654.54545454588</v>
      </c>
    </row>
    <row r="121" spans="1:28" x14ac:dyDescent="0.25">
      <c r="A121" s="79" t="s">
        <v>81</v>
      </c>
      <c r="D121" s="116">
        <f>D77</f>
        <v>0</v>
      </c>
      <c r="E121" s="116">
        <f t="shared" ref="E121:AB121" si="204">E77</f>
        <v>0</v>
      </c>
      <c r="F121" s="116">
        <f t="shared" si="204"/>
        <v>0</v>
      </c>
      <c r="G121" s="116">
        <f t="shared" si="204"/>
        <v>-909000</v>
      </c>
      <c r="H121" s="116">
        <f t="shared" si="204"/>
        <v>-2663.3700000001118</v>
      </c>
      <c r="I121" s="116">
        <f t="shared" si="204"/>
        <v>-2671.1736741000786</v>
      </c>
      <c r="J121" s="116">
        <f t="shared" si="204"/>
        <v>-2679.0002129650675</v>
      </c>
      <c r="K121" s="116">
        <f t="shared" si="204"/>
        <v>-2686.8496835890692</v>
      </c>
      <c r="L121" s="116">
        <f t="shared" si="204"/>
        <v>-2694.7221531620016</v>
      </c>
      <c r="M121" s="116">
        <f t="shared" si="204"/>
        <v>-2702.6176890708739</v>
      </c>
      <c r="N121" s="116">
        <f t="shared" si="204"/>
        <v>-2710.5363588997861</v>
      </c>
      <c r="O121" s="116">
        <f t="shared" si="204"/>
        <v>-2718.4782304313267</v>
      </c>
      <c r="P121" s="116">
        <f t="shared" si="204"/>
        <v>-2726.4433716466883</v>
      </c>
      <c r="Q121" s="116">
        <f t="shared" si="204"/>
        <v>-2734.4318507254357</v>
      </c>
      <c r="R121" s="116">
        <f t="shared" si="204"/>
        <v>-2742.4437360479496</v>
      </c>
      <c r="S121" s="116">
        <f t="shared" si="204"/>
        <v>-2750.4790961946128</v>
      </c>
      <c r="T121" s="116">
        <f t="shared" si="204"/>
        <v>-2758.5379999463912</v>
      </c>
      <c r="U121" s="116">
        <f t="shared" si="204"/>
        <v>-2766.6205162864644</v>
      </c>
      <c r="V121" s="116">
        <f t="shared" si="204"/>
        <v>-2774.7267143990612</v>
      </c>
      <c r="W121" s="116">
        <f t="shared" si="204"/>
        <v>-2782.8566636722535</v>
      </c>
      <c r="X121" s="116">
        <f t="shared" si="204"/>
        <v>-2791.0104336969089</v>
      </c>
      <c r="Y121" s="116">
        <f t="shared" si="204"/>
        <v>-2799.1880942675052</v>
      </c>
      <c r="Z121" s="116">
        <f t="shared" si="204"/>
        <v>-2807.389715383877</v>
      </c>
      <c r="AA121" s="116">
        <f t="shared" si="204"/>
        <v>-2815.6153672498185</v>
      </c>
      <c r="AB121" s="116">
        <f t="shared" si="204"/>
        <v>-2823.8651202758774</v>
      </c>
    </row>
    <row r="122" spans="1:28" x14ac:dyDescent="0.25">
      <c r="A122" s="79" t="s">
        <v>82</v>
      </c>
      <c r="D122" s="116">
        <f>-D85</f>
        <v>-3750000</v>
      </c>
      <c r="E122" s="116">
        <f t="shared" ref="E122:F122" si="205">-E85</f>
        <v>-7680000</v>
      </c>
      <c r="F122" s="116">
        <f t="shared" si="205"/>
        <v>-4298640</v>
      </c>
      <c r="G122" s="116">
        <f t="shared" ref="G122:AB122" si="206">G85</f>
        <v>0</v>
      </c>
      <c r="H122" s="116">
        <f t="shared" si="206"/>
        <v>0</v>
      </c>
      <c r="I122" s="116">
        <f t="shared" si="206"/>
        <v>0</v>
      </c>
      <c r="J122" s="116">
        <f t="shared" si="206"/>
        <v>0</v>
      </c>
      <c r="K122" s="116">
        <f t="shared" si="206"/>
        <v>0</v>
      </c>
      <c r="L122" s="116">
        <f t="shared" si="206"/>
        <v>0</v>
      </c>
      <c r="M122" s="116">
        <f t="shared" si="206"/>
        <v>0</v>
      </c>
      <c r="N122" s="116">
        <f t="shared" si="206"/>
        <v>0</v>
      </c>
      <c r="O122" s="116">
        <f t="shared" si="206"/>
        <v>0</v>
      </c>
      <c r="P122" s="116">
        <f t="shared" si="206"/>
        <v>0</v>
      </c>
      <c r="Q122" s="116">
        <f t="shared" si="206"/>
        <v>0</v>
      </c>
      <c r="R122" s="116">
        <f t="shared" si="206"/>
        <v>0</v>
      </c>
      <c r="S122" s="116">
        <f t="shared" si="206"/>
        <v>0</v>
      </c>
      <c r="T122" s="116">
        <f t="shared" si="206"/>
        <v>0</v>
      </c>
      <c r="U122" s="116">
        <f t="shared" si="206"/>
        <v>0</v>
      </c>
      <c r="V122" s="116">
        <f t="shared" si="206"/>
        <v>0</v>
      </c>
      <c r="W122" s="116">
        <f t="shared" si="206"/>
        <v>0</v>
      </c>
      <c r="X122" s="116">
        <f t="shared" si="206"/>
        <v>0</v>
      </c>
      <c r="Y122" s="116">
        <f t="shared" si="206"/>
        <v>0</v>
      </c>
      <c r="Z122" s="116">
        <f t="shared" si="206"/>
        <v>0</v>
      </c>
      <c r="AA122" s="116">
        <f t="shared" si="206"/>
        <v>0</v>
      </c>
      <c r="AB122" s="116">
        <f t="shared" si="206"/>
        <v>-15728640</v>
      </c>
    </row>
    <row r="123" spans="1:28" x14ac:dyDescent="0.25">
      <c r="A123" s="79" t="s">
        <v>83</v>
      </c>
      <c r="D123" s="115"/>
      <c r="E123" s="115"/>
      <c r="F123" s="115"/>
      <c r="G123" s="115"/>
      <c r="H123" s="115"/>
      <c r="I123" s="115"/>
      <c r="J123" s="115"/>
      <c r="K123" s="115"/>
      <c r="L123" s="115"/>
      <c r="M123" s="115"/>
      <c r="N123" s="115"/>
      <c r="O123" s="115"/>
      <c r="P123" s="115"/>
      <c r="Q123" s="115"/>
      <c r="R123" s="115"/>
      <c r="S123" s="115"/>
      <c r="T123" s="115"/>
      <c r="U123" s="115"/>
      <c r="V123" s="115"/>
      <c r="W123" s="115"/>
      <c r="X123" s="115"/>
      <c r="Y123" s="115"/>
      <c r="Z123" s="115"/>
      <c r="AA123" s="115"/>
      <c r="AB123" s="116">
        <f>AB63*Assumptions!B39</f>
        <v>0</v>
      </c>
    </row>
    <row r="124" spans="1:28" x14ac:dyDescent="0.25">
      <c r="A124" s="71" t="s">
        <v>84</v>
      </c>
      <c r="B124" s="70"/>
      <c r="C124" s="69"/>
      <c r="D124" s="118"/>
      <c r="E124" s="118"/>
      <c r="F124" s="118"/>
      <c r="G124" s="118"/>
      <c r="H124" s="118"/>
      <c r="I124" s="118"/>
      <c r="J124" s="118"/>
      <c r="K124" s="118"/>
      <c r="L124" s="118"/>
      <c r="M124" s="118"/>
      <c r="N124" s="118"/>
      <c r="O124" s="118"/>
      <c r="P124" s="118"/>
      <c r="Q124" s="118"/>
      <c r="R124" s="118"/>
      <c r="S124" s="118"/>
      <c r="T124" s="118"/>
      <c r="U124" s="118"/>
      <c r="V124" s="118"/>
      <c r="W124" s="118"/>
      <c r="X124" s="118"/>
      <c r="Y124" s="118"/>
      <c r="Z124" s="118"/>
      <c r="AA124" s="118"/>
      <c r="AB124" s="119">
        <f>AB68</f>
        <v>966600.35668201116</v>
      </c>
    </row>
    <row r="125" spans="1:28" x14ac:dyDescent="0.25">
      <c r="A125" s="78" t="s">
        <v>85</v>
      </c>
      <c r="D125" s="116">
        <f>SUM(D118:D124)</f>
        <v>-6250000</v>
      </c>
      <c r="E125" s="116">
        <f t="shared" ref="E125:AB125" si="207">SUM(E118:E124)</f>
        <v>-12800000</v>
      </c>
      <c r="F125" s="116">
        <f t="shared" si="207"/>
        <v>-7164400</v>
      </c>
      <c r="G125" s="116">
        <f t="shared" si="207"/>
        <v>2117642.5236363639</v>
      </c>
      <c r="H125" s="116">
        <f t="shared" si="207"/>
        <v>2598908.2319636373</v>
      </c>
      <c r="I125" s="116">
        <f t="shared" si="207"/>
        <v>2096467.8209269652</v>
      </c>
      <c r="J125" s="116">
        <f t="shared" si="207"/>
        <v>1464423.6141053792</v>
      </c>
      <c r="K125" s="116">
        <f t="shared" si="207"/>
        <v>677026.6146527133</v>
      </c>
      <c r="L125" s="116">
        <f t="shared" si="207"/>
        <v>-296424.79468111496</v>
      </c>
      <c r="M125" s="116">
        <f t="shared" si="207"/>
        <v>-1492533.7921744739</v>
      </c>
      <c r="N125" s="116">
        <f t="shared" si="207"/>
        <v>-2954935.8429079652</v>
      </c>
      <c r="O125" s="116">
        <f t="shared" si="207"/>
        <v>-4735646.0369808059</v>
      </c>
      <c r="P125" s="116">
        <f t="shared" si="207"/>
        <v>-6896664.5401945719</v>
      </c>
      <c r="Q125" s="116">
        <f t="shared" si="207"/>
        <v>-9511889.6084464751</v>
      </c>
      <c r="R125" s="116">
        <f t="shared" si="207"/>
        <v>-12669397.09173391</v>
      </c>
      <c r="S125" s="116">
        <f t="shared" si="207"/>
        <v>-16474156.643665079</v>
      </c>
      <c r="T125" s="116">
        <f t="shared" si="207"/>
        <v>-21051268.305514019</v>
      </c>
      <c r="U125" s="116">
        <f t="shared" si="207"/>
        <v>-26549819.164611518</v>
      </c>
      <c r="V125" s="116">
        <f t="shared" si="207"/>
        <v>-33147478.889095675</v>
      </c>
      <c r="W125" s="116">
        <f t="shared" si="207"/>
        <v>-41055975.703251302</v>
      </c>
      <c r="X125" s="116">
        <f t="shared" si="207"/>
        <v>-50527621.491096742</v>
      </c>
      <c r="Y125" s="116">
        <f t="shared" si="207"/>
        <v>-61863087.036139823</v>
      </c>
      <c r="Z125" s="116">
        <f t="shared" si="207"/>
        <v>-75420666.918032378</v>
      </c>
      <c r="AA125" s="116">
        <f t="shared" si="207"/>
        <v>-91627319.478698581</v>
      </c>
      <c r="AB125" s="116">
        <f t="shared" si="207"/>
        <v>-125753861.59853475</v>
      </c>
    </row>
    <row r="126" spans="1:28" x14ac:dyDescent="0.25">
      <c r="A126" s="72"/>
    </row>
    <row r="127" spans="1:28" x14ac:dyDescent="0.25">
      <c r="A127" s="81" t="s">
        <v>86</v>
      </c>
    </row>
    <row r="128" spans="1:28" x14ac:dyDescent="0.25">
      <c r="A128" s="84" t="e">
        <f>IRR(D125:AB125)</f>
        <v>#NUM!</v>
      </c>
    </row>
    <row r="132" spans="5:5" x14ac:dyDescent="0.25">
      <c r="E132" s="75"/>
    </row>
  </sheetData>
  <mergeCells count="2">
    <mergeCell ref="C4:F4"/>
    <mergeCell ref="G4:AL4"/>
  </mergeCells>
  <pageMargins left="0.7" right="0.7" top="0.75" bottom="0.75" header="0.3" footer="0.3"/>
  <pageSetup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Assumptions</vt:lpstr>
      <vt:lpstr>Case - Model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Hemant</dc:creator>
  <cp:lastModifiedBy>DELL LAPTOP</cp:lastModifiedBy>
  <dcterms:created xsi:type="dcterms:W3CDTF">2009-12-17T05:58:20Z</dcterms:created>
  <dcterms:modified xsi:type="dcterms:W3CDTF">2018-05-02T17:08:49Z</dcterms:modified>
</cp:coreProperties>
</file>