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lenaravindan/Documents/Videos/Accuity Knowledge Partners/"/>
    </mc:Choice>
  </mc:AlternateContent>
  <xr:revisionPtr revIDLastSave="0" documentId="13_ncr:1_{CC8AFA66-6426-5744-99F5-16A14F5AE6F2}" xr6:coauthVersionLast="47" xr6:coauthVersionMax="47" xr10:uidLastSave="{00000000-0000-0000-0000-000000000000}"/>
  <bookViews>
    <workbookView xWindow="0" yWindow="700" windowWidth="34200" windowHeight="21440" activeTab="4" xr2:uid="{9EA8F74D-47C6-6449-8311-B4717BD1DF73}"/>
  </bookViews>
  <sheets>
    <sheet name="Financial Statements" sheetId="4" r:id="rId1"/>
    <sheet name="Relative Comparable" sheetId="7" r:id="rId2"/>
    <sheet name="Company Profiling" sheetId="9" r:id="rId3"/>
    <sheet name="Enterprise Value" sheetId="5" r:id="rId4"/>
    <sheet name="DCF" sheetId="8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" i="8" l="1"/>
  <c r="B33" i="8"/>
  <c r="B31" i="8"/>
  <c r="B30" i="8"/>
  <c r="B32" i="8" s="1"/>
  <c r="E19" i="8"/>
  <c r="P18" i="5"/>
  <c r="N37" i="7"/>
  <c r="M37" i="7"/>
  <c r="L37" i="7"/>
  <c r="K37" i="7"/>
  <c r="J37" i="7"/>
  <c r="L32" i="4"/>
  <c r="N31" i="4"/>
  <c r="E16" i="8"/>
  <c r="N35" i="7" l="1"/>
  <c r="M35" i="7"/>
  <c r="M31" i="7"/>
  <c r="N29" i="7"/>
  <c r="N34" i="7" s="1"/>
  <c r="M29" i="7"/>
  <c r="L29" i="7"/>
  <c r="A29" i="7"/>
  <c r="N28" i="7"/>
  <c r="M28" i="7"/>
  <c r="L28" i="7"/>
  <c r="A28" i="7"/>
  <c r="N27" i="7"/>
  <c r="M27" i="7"/>
  <c r="M33" i="7" s="1"/>
  <c r="L27" i="7"/>
  <c r="L33" i="7" s="1"/>
  <c r="A27" i="7"/>
  <c r="N26" i="7"/>
  <c r="N32" i="7" s="1"/>
  <c r="M26" i="7"/>
  <c r="M32" i="7" s="1"/>
  <c r="L26" i="7"/>
  <c r="L35" i="7" s="1"/>
  <c r="A26" i="7"/>
  <c r="I25" i="7"/>
  <c r="L25" i="7" s="1"/>
  <c r="M25" i="7" s="1"/>
  <c r="N25" i="7" s="1"/>
  <c r="N21" i="7"/>
  <c r="M21" i="7"/>
  <c r="L21" i="7"/>
  <c r="K21" i="7"/>
  <c r="J21" i="7"/>
  <c r="I21" i="7"/>
  <c r="F21" i="7"/>
  <c r="E21" i="7"/>
  <c r="D21" i="7"/>
  <c r="C21" i="7"/>
  <c r="N19" i="7"/>
  <c r="M19" i="7"/>
  <c r="L19" i="7"/>
  <c r="K19" i="7"/>
  <c r="J19" i="7"/>
  <c r="I19" i="7"/>
  <c r="N18" i="7"/>
  <c r="M18" i="7"/>
  <c r="L18" i="7"/>
  <c r="K18" i="7"/>
  <c r="J18" i="7"/>
  <c r="I18" i="7"/>
  <c r="N17" i="7"/>
  <c r="M17" i="7"/>
  <c r="L17" i="7"/>
  <c r="K17" i="7"/>
  <c r="J17" i="7"/>
  <c r="I17" i="7"/>
  <c r="N16" i="7"/>
  <c r="M16" i="7"/>
  <c r="L16" i="7"/>
  <c r="K16" i="7"/>
  <c r="J16" i="7"/>
  <c r="I16" i="7"/>
  <c r="N15" i="7"/>
  <c r="M15" i="7"/>
  <c r="L15" i="7"/>
  <c r="K15" i="7"/>
  <c r="J15" i="7"/>
  <c r="I15" i="7"/>
  <c r="G13" i="7"/>
  <c r="H13" i="7" s="1"/>
  <c r="E13" i="7"/>
  <c r="G12" i="7"/>
  <c r="H12" i="7" s="1"/>
  <c r="G11" i="7"/>
  <c r="H11" i="7" s="1"/>
  <c r="H10" i="7"/>
  <c r="K26" i="7" s="1"/>
  <c r="G10" i="7"/>
  <c r="L9" i="7"/>
  <c r="K9" i="7"/>
  <c r="N9" i="7" s="1"/>
  <c r="J9" i="7"/>
  <c r="M9" i="7" s="1"/>
  <c r="J25" i="7" l="1"/>
  <c r="K25" i="7" s="1"/>
  <c r="J29" i="7"/>
  <c r="I29" i="7"/>
  <c r="K29" i="7"/>
  <c r="K27" i="7"/>
  <c r="K35" i="7" s="1"/>
  <c r="J27" i="7"/>
  <c r="I27" i="7"/>
  <c r="I28" i="7"/>
  <c r="K28" i="7"/>
  <c r="K32" i="7" s="1"/>
  <c r="J28" i="7"/>
  <c r="I26" i="7"/>
  <c r="N31" i="7"/>
  <c r="L34" i="7"/>
  <c r="G21" i="7"/>
  <c r="H21" i="7" s="1"/>
  <c r="J26" i="7"/>
  <c r="M34" i="7"/>
  <c r="L32" i="7"/>
  <c r="N33" i="7"/>
  <c r="L31" i="7"/>
  <c r="J34" i="7" l="1"/>
  <c r="J32" i="7"/>
  <c r="J35" i="7"/>
  <c r="J31" i="7"/>
  <c r="J33" i="7"/>
  <c r="K31" i="7"/>
  <c r="K34" i="7"/>
  <c r="K33" i="7"/>
  <c r="I37" i="7"/>
  <c r="I35" i="7"/>
  <c r="I34" i="7"/>
  <c r="I31" i="7"/>
  <c r="I32" i="7"/>
  <c r="I33" i="7"/>
</calcChain>
</file>

<file path=xl/sharedStrings.xml><?xml version="1.0" encoding="utf-8"?>
<sst xmlns="http://schemas.openxmlformats.org/spreadsheetml/2006/main" count="255" uniqueCount="223">
  <si>
    <t>Particulars</t>
  </si>
  <si>
    <t>Revenue</t>
  </si>
  <si>
    <t>EBITDA</t>
  </si>
  <si>
    <t>EBIT</t>
  </si>
  <si>
    <t>Interest Expense</t>
  </si>
  <si>
    <t>Total Assets</t>
  </si>
  <si>
    <t>Minority Interest</t>
  </si>
  <si>
    <t>Total Liabilities</t>
  </si>
  <si>
    <t>Inventory</t>
  </si>
  <si>
    <t>Accounts Payable</t>
  </si>
  <si>
    <t>Deferred Revenue</t>
  </si>
  <si>
    <t>Total Debt</t>
  </si>
  <si>
    <t>Retained Earnings</t>
  </si>
  <si>
    <t>Tax Rate</t>
  </si>
  <si>
    <t>(All figures in $ Millions unless stated otherwise)</t>
  </si>
  <si>
    <t>I</t>
  </si>
  <si>
    <t>Other Income</t>
  </si>
  <si>
    <t>II</t>
  </si>
  <si>
    <t>Total Revenue (I+II)</t>
  </si>
  <si>
    <t>III</t>
  </si>
  <si>
    <t>Cost of Revenue</t>
  </si>
  <si>
    <t>Gross Profit (III-IV)</t>
  </si>
  <si>
    <t>V</t>
  </si>
  <si>
    <t>Gross Profit Margin</t>
  </si>
  <si>
    <t>Operating Expenses</t>
  </si>
  <si>
    <t>Research &amp; Development</t>
  </si>
  <si>
    <t>SGA</t>
  </si>
  <si>
    <t>Restructuring and other</t>
  </si>
  <si>
    <t>Total Operating Expenses</t>
  </si>
  <si>
    <t>VI</t>
  </si>
  <si>
    <t>Depreciation &amp; Amortisation [+]</t>
  </si>
  <si>
    <t>Wages and Salary</t>
  </si>
  <si>
    <t>Shares Based Payments</t>
  </si>
  <si>
    <t>Depreciation on leased assets</t>
  </si>
  <si>
    <t>Amortisation/Adjustment aquired Goodwill</t>
  </si>
  <si>
    <t>Exceptional Costs</t>
  </si>
  <si>
    <t>Total Adjustments</t>
  </si>
  <si>
    <t>Reported EBIT</t>
  </si>
  <si>
    <t>Adjusted EBIT</t>
  </si>
  <si>
    <t>Interest Income</t>
  </si>
  <si>
    <t>Notional Interest</t>
  </si>
  <si>
    <t>Reported PBT</t>
  </si>
  <si>
    <t>Adjusted PBT</t>
  </si>
  <si>
    <t>Reported Tax</t>
  </si>
  <si>
    <t>Reported PAT</t>
  </si>
  <si>
    <t>Adjusted PAT</t>
  </si>
  <si>
    <t>NOPAT</t>
  </si>
  <si>
    <t>PAT attributable to NCI</t>
  </si>
  <si>
    <t>PAT attributable to Common Stock holders</t>
  </si>
  <si>
    <t>Financial Statements Extract</t>
  </si>
  <si>
    <t>Create a Profitability Segmented Format for Income Statement</t>
  </si>
  <si>
    <t>Check</t>
  </si>
  <si>
    <t>Non-Current Assets</t>
  </si>
  <si>
    <t>Current Assets</t>
  </si>
  <si>
    <t>Cash and Cash Equivalents</t>
  </si>
  <si>
    <t>Short-Term marketable securities</t>
  </si>
  <si>
    <t>Accounts Receivables</t>
  </si>
  <si>
    <t>Prepaid Exp. &amp; other CA</t>
  </si>
  <si>
    <t>Total</t>
  </si>
  <si>
    <t>Current Liablities</t>
  </si>
  <si>
    <t>Accrued liablites and other</t>
  </si>
  <si>
    <t>Deferred revenue</t>
  </si>
  <si>
    <t>Customer deposits</t>
  </si>
  <si>
    <t>Debt and finance leases</t>
  </si>
  <si>
    <t>Other long-term liabilities</t>
  </si>
  <si>
    <t>Provisions</t>
  </si>
  <si>
    <t>Equity</t>
  </si>
  <si>
    <t>NCI in Subsidiaries</t>
  </si>
  <si>
    <t>Total liabilities &amp; equity</t>
  </si>
  <si>
    <t>Balance Sheet Extract-Tesla</t>
  </si>
  <si>
    <t>Calculate Current Enterprise Value for TESLA</t>
  </si>
  <si>
    <t>Persistent Systems</t>
  </si>
  <si>
    <t>Mphasis</t>
  </si>
  <si>
    <t>PEER DATA</t>
  </si>
  <si>
    <t>Capitalization</t>
  </si>
  <si>
    <t>EPS</t>
  </si>
  <si>
    <t>Company Name</t>
  </si>
  <si>
    <t>Ticker</t>
  </si>
  <si>
    <t>Share Price</t>
  </si>
  <si>
    <t>Number of Shares</t>
  </si>
  <si>
    <t>Debt</t>
  </si>
  <si>
    <t>Cash</t>
  </si>
  <si>
    <t>Equity Value</t>
  </si>
  <si>
    <t>Enterprise Value</t>
  </si>
  <si>
    <t>TTM</t>
  </si>
  <si>
    <t>1-Y FWD</t>
  </si>
  <si>
    <t>2-Y FWD</t>
  </si>
  <si>
    <t>MindTree</t>
  </si>
  <si>
    <t>MINT.NS</t>
  </si>
  <si>
    <t>Hexaware</t>
  </si>
  <si>
    <t>HEXT.NS</t>
  </si>
  <si>
    <t>MBFL.NS</t>
  </si>
  <si>
    <t>Cyient</t>
  </si>
  <si>
    <t>CYIE.NS</t>
  </si>
  <si>
    <t>Maximum</t>
  </si>
  <si>
    <t>75th Percentile</t>
  </si>
  <si>
    <t>Median</t>
  </si>
  <si>
    <t>25th Percentile</t>
  </si>
  <si>
    <t>Minimum</t>
  </si>
  <si>
    <t>Valuation Statistics</t>
  </si>
  <si>
    <t>Enterprise Value / Revenue</t>
  </si>
  <si>
    <t>P / E Multiple</t>
  </si>
  <si>
    <t>Valuation-Relative</t>
  </si>
  <si>
    <t>(All numbers in INR Million, Except per share data)</t>
  </si>
  <si>
    <r>
      <rPr>
        <b/>
        <sz val="11"/>
        <color theme="1"/>
        <rFont val="Calibri"/>
        <family val="2"/>
      </rPr>
      <t>(</t>
    </r>
    <r>
      <rPr>
        <b/>
        <sz val="11"/>
        <color rgb="FFFF0000"/>
        <rFont val="Calibri"/>
        <family val="2"/>
      </rPr>
      <t>Red</t>
    </r>
    <r>
      <rPr>
        <b/>
        <sz val="11"/>
        <color theme="1"/>
        <rFont val="Calibri"/>
        <family val="2"/>
      </rPr>
      <t xml:space="preserve"> for assumptions, </t>
    </r>
    <r>
      <rPr>
        <b/>
        <sz val="11"/>
        <color rgb="FF0070C0"/>
        <rFont val="Calibri"/>
        <family val="2"/>
      </rPr>
      <t>Blue</t>
    </r>
    <r>
      <rPr>
        <b/>
        <sz val="11"/>
        <color theme="1"/>
        <rFont val="Calibri"/>
        <family val="2"/>
      </rPr>
      <t xml:space="preserve"> for Acutal data and Black for Calculations)</t>
    </r>
  </si>
  <si>
    <t>Diluted Shares</t>
  </si>
  <si>
    <t>Effective Tax Rate</t>
  </si>
  <si>
    <t>Interest Rate</t>
  </si>
  <si>
    <t>MV of Equity</t>
  </si>
  <si>
    <t>Total Capital</t>
  </si>
  <si>
    <t>WACC</t>
  </si>
  <si>
    <t>We</t>
  </si>
  <si>
    <t>Wd</t>
  </si>
  <si>
    <t>Ke</t>
  </si>
  <si>
    <t>Kd</t>
  </si>
  <si>
    <t>FCFF</t>
  </si>
  <si>
    <t>2021-A</t>
  </si>
  <si>
    <t>EBIT*(1-T)</t>
  </si>
  <si>
    <t>Dep</t>
  </si>
  <si>
    <t>Change in WC</t>
  </si>
  <si>
    <t>Capex</t>
  </si>
  <si>
    <t>Current Company Details</t>
  </si>
  <si>
    <t>Company Background</t>
  </si>
  <si>
    <t>Company name, incorporation, headquarters</t>
  </si>
  <si>
    <t>Business history</t>
  </si>
  <si>
    <t>Promoters / founders</t>
  </si>
  <si>
    <t>Group structure &amp; subsidiaries</t>
  </si>
  <si>
    <t>Listed exchanges &amp; ticker symbols</t>
  </si>
  <si>
    <t>Business Model</t>
  </si>
  <si>
    <t>Core products / services</t>
  </si>
  <si>
    <t>Revenue streams</t>
  </si>
  <si>
    <t>Customer segments (B2B / B2C)</t>
  </si>
  <si>
    <t>Geographic presence</t>
  </si>
  <si>
    <t>How the company makes money</t>
  </si>
  <si>
    <t>Industry classification</t>
  </si>
  <si>
    <t>Market size &amp; growth</t>
  </si>
  <si>
    <t>Company’s market share</t>
  </si>
  <si>
    <t>Key competitors</t>
  </si>
  <si>
    <t>Position in value chain</t>
  </si>
  <si>
    <t>Brand strength</t>
  </si>
  <si>
    <t>Cost leadership</t>
  </si>
  <si>
    <t>Switching costs</t>
  </si>
  <si>
    <t>Network effects</t>
  </si>
  <si>
    <t>Regulatory advantages</t>
  </si>
  <si>
    <t>Revenue, EBITDA, PAT trends</t>
  </si>
  <si>
    <t>Profit margins</t>
  </si>
  <si>
    <t>ROE / ROCE</t>
  </si>
  <si>
    <t>Debt levels</t>
  </si>
  <si>
    <t>Cash flow position</t>
  </si>
  <si>
    <t>Expansion plans</t>
  </si>
  <si>
    <t>New products / markets</t>
  </si>
  <si>
    <t>Capex plans</t>
  </si>
  <si>
    <t>Mergers &amp; acquisitions</t>
  </si>
  <si>
    <t>Digital / efficiency initiatives</t>
  </si>
  <si>
    <t xml:space="preserve"> Industry &amp; Market Position</t>
  </si>
  <si>
    <t>Competitive Advantage (Economic Moat)</t>
  </si>
  <si>
    <t xml:space="preserve"> Financial Snapshot</t>
  </si>
  <si>
    <t>Growth Drivers &amp; Strategy</t>
  </si>
  <si>
    <t>Business risk</t>
  </si>
  <si>
    <t>Industry risk</t>
  </si>
  <si>
    <t>Regulatory risk</t>
  </si>
  <si>
    <t>Financial leverage risk</t>
  </si>
  <si>
    <t>Execution risk</t>
  </si>
  <si>
    <t>Promoter holding</t>
  </si>
  <si>
    <t>Management experience</t>
  </si>
  <si>
    <t>Board structure</t>
  </si>
  <si>
    <t>Related-party transactions</t>
  </si>
  <si>
    <t>Governance track record</t>
  </si>
  <si>
    <t>Current valuation multiples</t>
  </si>
  <si>
    <t>Comparison with peers</t>
  </si>
  <si>
    <t>Historical valuation range</t>
  </si>
  <si>
    <t xml:space="preserve"> Risk Factors</t>
  </si>
  <si>
    <t xml:space="preserve"> Management &amp; Corporate Governance</t>
  </si>
  <si>
    <t>Valuation Context (High-Level)</t>
  </si>
  <si>
    <t>TESLA</t>
  </si>
  <si>
    <t>Cogs</t>
  </si>
  <si>
    <t>SG&amp;A</t>
  </si>
  <si>
    <t>Other Exp</t>
  </si>
  <si>
    <t>DA</t>
  </si>
  <si>
    <t>EBT</t>
  </si>
  <si>
    <t>Tax</t>
  </si>
  <si>
    <t>PAT</t>
  </si>
  <si>
    <t>OCI</t>
  </si>
  <si>
    <t xml:space="preserve">Gross Profit </t>
  </si>
  <si>
    <t>%</t>
  </si>
  <si>
    <t>A</t>
  </si>
  <si>
    <t xml:space="preserve">Acquiring </t>
  </si>
  <si>
    <t>B</t>
  </si>
  <si>
    <t>Potential Acqusition</t>
  </si>
  <si>
    <t>A+B</t>
  </si>
  <si>
    <t>Rs</t>
  </si>
  <si>
    <t>Remaining</t>
  </si>
  <si>
    <t>LAW OF ONE PRICE</t>
  </si>
  <si>
    <t>EV/ REV</t>
  </si>
  <si>
    <t>RATIO</t>
  </si>
  <si>
    <t>EV</t>
  </si>
  <si>
    <t>REV X RATIO</t>
  </si>
  <si>
    <t>60% OF THE REVENUE SOURCE</t>
  </si>
  <si>
    <t>Company is comparable</t>
  </si>
  <si>
    <t>Enterprise Value = Market Cap+ Debt- Cash</t>
  </si>
  <si>
    <t>Why Do we deduct cash</t>
  </si>
  <si>
    <t>What is EV used for</t>
  </si>
  <si>
    <t xml:space="preserve">Company is acquiring </t>
  </si>
  <si>
    <t>Market cap</t>
  </si>
  <si>
    <t xml:space="preserve">Cash </t>
  </si>
  <si>
    <t>Cost of acqusition</t>
  </si>
  <si>
    <t>PV</t>
  </si>
  <si>
    <t>PV OF FORECAST</t>
  </si>
  <si>
    <t>&gt;&gt;&gt;&gt;Going Concern</t>
  </si>
  <si>
    <t>Terminal Value( PV)</t>
  </si>
  <si>
    <t>Ev=mc+debt- cash</t>
  </si>
  <si>
    <t>cash</t>
  </si>
  <si>
    <t>mc= ev-debt+ cash</t>
  </si>
  <si>
    <t>No of shares</t>
  </si>
  <si>
    <t>Intrinsic value</t>
  </si>
  <si>
    <t>EV manufacturing/ Energy</t>
  </si>
  <si>
    <t>US, CHINA, EURORPE</t>
  </si>
  <si>
    <t>BYD,TESLA</t>
  </si>
  <si>
    <t>20 MN</t>
  </si>
  <si>
    <t>Battery manufacturing</t>
  </si>
  <si>
    <t>Most countries targeting EV Compltely 2028-2030</t>
  </si>
  <si>
    <t>META</t>
  </si>
  <si>
    <t>PRIVACY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</si>
</sst>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yyyy\A"/>
    <numFmt numFmtId="165" formatCode="_ * #,##0_ ;_ * \-#,##0_ ;_ * &quot;-&quot;??_ ;_ @_ "/>
    <numFmt numFmtId="166" formatCode="[$-409]mmm\-yy"/>
    <numFmt numFmtId="167" formatCode="_(* #,##0_);_(* \(#,##0\);_(* &quot;-&quot;??_);_(@_)"/>
    <numFmt numFmtId="168" formatCode="0.0\ \x"/>
    <numFmt numFmtId="169" formatCode="_ * #,##0.00_ ;_ * \-#,##0.00_ ;_ * &quot;-&quot;??_ ;_ @_ "/>
    <numFmt numFmtId="170" formatCode="0.0%"/>
  </numFmts>
  <fonts count="17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0"/>
      <name val="Aptos Narrow"/>
      <scheme val="minor"/>
    </font>
    <font>
      <sz val="12"/>
      <color theme="1"/>
      <name val="Aptos Narrow"/>
      <family val="2"/>
      <scheme val="minor"/>
    </font>
    <font>
      <sz val="20"/>
      <color theme="0"/>
      <name val="Aptos Narrow"/>
      <family val="2"/>
      <scheme val="minor"/>
    </font>
    <font>
      <sz val="18"/>
      <color theme="0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rgb="FF0070C0"/>
      <name val="Calibri"/>
      <family val="2"/>
    </font>
    <font>
      <sz val="11"/>
      <color theme="1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Calibri"/>
      <family val="2"/>
    </font>
    <font>
      <b/>
      <u/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color rgb="FF0070C0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F6000"/>
        <bgColor rgb="FF7F6000"/>
      </patternFill>
    </fill>
    <fill>
      <patternFill patternType="solid">
        <fgColor rgb="FFFFD965"/>
        <bgColor rgb="FFFFD965"/>
      </patternFill>
    </fill>
    <fill>
      <patternFill patternType="solid">
        <fgColor rgb="FFFEF2CB"/>
        <bgColor rgb="FFFEF2CB"/>
      </patternFill>
    </fill>
    <fill>
      <patternFill patternType="solid">
        <fgColor rgb="FFFFE598"/>
        <bgColor rgb="FFFFE598"/>
      </patternFill>
    </fill>
    <fill>
      <patternFill patternType="solid">
        <fgColor rgb="FFE7E6E6"/>
        <bgColor rgb="FFE7E6E6"/>
      </patternFill>
    </fill>
    <fill>
      <patternFill patternType="solid">
        <fgColor theme="5" tint="0.79998168889431442"/>
        <bgColor rgb="FFE7E6E6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theme="0"/>
      </left>
      <right style="medium">
        <color theme="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theme="0"/>
      </left>
      <right style="medium">
        <color theme="0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8" fillId="0" borderId="0"/>
  </cellStyleXfs>
  <cellXfs count="82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3" xfId="0" applyBorder="1"/>
    <xf numFmtId="164" fontId="0" fillId="0" borderId="0" xfId="0" applyNumberFormat="1"/>
    <xf numFmtId="165" fontId="0" fillId="0" borderId="0" xfId="0" applyNumberFormat="1"/>
    <xf numFmtId="9" fontId="0" fillId="0" borderId="0" xfId="0" applyNumberFormat="1"/>
    <xf numFmtId="0" fontId="9" fillId="5" borderId="0" xfId="2" applyFont="1" applyFill="1"/>
    <xf numFmtId="0" fontId="10" fillId="5" borderId="0" xfId="2" applyFont="1" applyFill="1"/>
    <xf numFmtId="0" fontId="8" fillId="0" borderId="0" xfId="2"/>
    <xf numFmtId="0" fontId="11" fillId="0" borderId="0" xfId="2" applyFont="1"/>
    <xf numFmtId="0" fontId="13" fillId="0" borderId="0" xfId="2" applyFont="1"/>
    <xf numFmtId="0" fontId="11" fillId="6" borderId="4" xfId="2" applyFont="1" applyFill="1" applyBorder="1"/>
    <xf numFmtId="0" fontId="11" fillId="6" borderId="4" xfId="2" applyFont="1" applyFill="1" applyBorder="1" applyAlignment="1">
      <alignment horizontal="center"/>
    </xf>
    <xf numFmtId="0" fontId="11" fillId="7" borderId="5" xfId="2" applyFont="1" applyFill="1" applyBorder="1" applyAlignment="1">
      <alignment horizontal="center" vertical="center" wrapText="1"/>
    </xf>
    <xf numFmtId="0" fontId="11" fillId="7" borderId="5" xfId="2" applyFont="1" applyFill="1" applyBorder="1" applyAlignment="1">
      <alignment horizontal="center" vertical="center"/>
    </xf>
    <xf numFmtId="166" fontId="11" fillId="8" borderId="6" xfId="2" applyNumberFormat="1" applyFont="1" applyFill="1" applyBorder="1" applyAlignment="1">
      <alignment horizontal="center"/>
    </xf>
    <xf numFmtId="0" fontId="11" fillId="0" borderId="0" xfId="2" applyFont="1" applyAlignment="1">
      <alignment horizontal="left"/>
    </xf>
    <xf numFmtId="0" fontId="11" fillId="0" borderId="0" xfId="2" applyFont="1" applyAlignment="1">
      <alignment horizontal="center"/>
    </xf>
    <xf numFmtId="167" fontId="15" fillId="0" borderId="0" xfId="2" applyNumberFormat="1" applyFont="1"/>
    <xf numFmtId="167" fontId="11" fillId="9" borderId="0" xfId="2" applyNumberFormat="1" applyFont="1" applyFill="1"/>
    <xf numFmtId="167" fontId="15" fillId="0" borderId="0" xfId="2" applyNumberFormat="1" applyFont="1" applyAlignment="1">
      <alignment horizontal="right" vertical="top"/>
    </xf>
    <xf numFmtId="43" fontId="15" fillId="0" borderId="0" xfId="2" applyNumberFormat="1" applyFont="1"/>
    <xf numFmtId="43" fontId="15" fillId="0" borderId="0" xfId="2" applyNumberFormat="1" applyFont="1" applyAlignment="1">
      <alignment horizontal="right" vertical="top"/>
    </xf>
    <xf numFmtId="167" fontId="11" fillId="0" borderId="0" xfId="2" applyNumberFormat="1" applyFont="1"/>
    <xf numFmtId="43" fontId="11" fillId="0" borderId="0" xfId="2" applyNumberFormat="1" applyFont="1"/>
    <xf numFmtId="0" fontId="11" fillId="0" borderId="7" xfId="2" applyFont="1" applyBorder="1" applyAlignment="1">
      <alignment horizontal="left"/>
    </xf>
    <xf numFmtId="0" fontId="11" fillId="0" borderId="8" xfId="2" applyFont="1" applyBorder="1"/>
    <xf numFmtId="165" fontId="11" fillId="0" borderId="8" xfId="2" applyNumberFormat="1" applyFont="1" applyBorder="1"/>
    <xf numFmtId="167" fontId="11" fillId="9" borderId="8" xfId="2" applyNumberFormat="1" applyFont="1" applyFill="1" applyBorder="1"/>
    <xf numFmtId="43" fontId="11" fillId="9" borderId="8" xfId="2" applyNumberFormat="1" applyFont="1" applyFill="1" applyBorder="1"/>
    <xf numFmtId="0" fontId="11" fillId="0" borderId="9" xfId="2" applyFont="1" applyBorder="1" applyAlignment="1">
      <alignment horizontal="left"/>
    </xf>
    <xf numFmtId="165" fontId="11" fillId="0" borderId="0" xfId="2" applyNumberFormat="1" applyFont="1"/>
    <xf numFmtId="43" fontId="11" fillId="9" borderId="0" xfId="2" applyNumberFormat="1" applyFont="1" applyFill="1"/>
    <xf numFmtId="0" fontId="11" fillId="0" borderId="10" xfId="2" applyFont="1" applyBorder="1" applyAlignment="1">
      <alignment horizontal="left"/>
    </xf>
    <xf numFmtId="0" fontId="11" fillId="0" borderId="4" xfId="2" applyFont="1" applyBorder="1"/>
    <xf numFmtId="165" fontId="11" fillId="0" borderId="4" xfId="2" applyNumberFormat="1" applyFont="1" applyBorder="1"/>
    <xf numFmtId="167" fontId="11" fillId="9" borderId="4" xfId="2" applyNumberFormat="1" applyFont="1" applyFill="1" applyBorder="1"/>
    <xf numFmtId="43" fontId="11" fillId="9" borderId="4" xfId="2" applyNumberFormat="1" applyFont="1" applyFill="1" applyBorder="1"/>
    <xf numFmtId="0" fontId="11" fillId="0" borderId="11" xfId="2" applyFont="1" applyBorder="1" applyAlignment="1">
      <alignment horizontal="left"/>
    </xf>
    <xf numFmtId="0" fontId="11" fillId="0" borderId="12" xfId="2" applyFont="1" applyBorder="1"/>
    <xf numFmtId="165" fontId="11" fillId="0" borderId="12" xfId="2" applyNumberFormat="1" applyFont="1" applyBorder="1"/>
    <xf numFmtId="167" fontId="11" fillId="9" borderId="12" xfId="2" applyNumberFormat="1" applyFont="1" applyFill="1" applyBorder="1"/>
    <xf numFmtId="43" fontId="11" fillId="9" borderId="12" xfId="2" applyNumberFormat="1" applyFont="1" applyFill="1" applyBorder="1"/>
    <xf numFmtId="0" fontId="11" fillId="0" borderId="4" xfId="2" applyFont="1" applyBorder="1" applyAlignment="1">
      <alignment horizontal="left"/>
    </xf>
    <xf numFmtId="0" fontId="11" fillId="6" borderId="12" xfId="2" applyFont="1" applyFill="1" applyBorder="1"/>
    <xf numFmtId="1" fontId="11" fillId="0" borderId="12" xfId="2" applyNumberFormat="1" applyFont="1" applyBorder="1"/>
    <xf numFmtId="166" fontId="11" fillId="8" borderId="13" xfId="2" applyNumberFormat="1" applyFont="1" applyFill="1" applyBorder="1" applyAlignment="1">
      <alignment horizontal="center"/>
    </xf>
    <xf numFmtId="165" fontId="11" fillId="0" borderId="0" xfId="2" applyNumberFormat="1" applyFont="1" applyAlignment="1">
      <alignment horizontal="right"/>
    </xf>
    <xf numFmtId="168" fontId="11" fillId="9" borderId="8" xfId="2" applyNumberFormat="1" applyFont="1" applyFill="1" applyBorder="1" applyAlignment="1">
      <alignment horizontal="center"/>
    </xf>
    <xf numFmtId="168" fontId="11" fillId="9" borderId="0" xfId="2" applyNumberFormat="1" applyFont="1" applyFill="1" applyAlignment="1">
      <alignment horizontal="center"/>
    </xf>
    <xf numFmtId="168" fontId="11" fillId="9" borderId="4" xfId="2" applyNumberFormat="1" applyFont="1" applyFill="1" applyBorder="1" applyAlignment="1">
      <alignment horizontal="center"/>
    </xf>
    <xf numFmtId="168" fontId="11" fillId="9" borderId="12" xfId="2" applyNumberFormat="1" applyFont="1" applyFill="1" applyBorder="1" applyAlignment="1">
      <alignment horizontal="center"/>
    </xf>
    <xf numFmtId="168" fontId="11" fillId="10" borderId="4" xfId="2" applyNumberFormat="1" applyFont="1" applyFill="1" applyBorder="1" applyAlignment="1">
      <alignment horizontal="center"/>
    </xf>
    <xf numFmtId="169" fontId="0" fillId="0" borderId="0" xfId="0" applyNumberFormat="1"/>
    <xf numFmtId="10" fontId="0" fillId="0" borderId="0" xfId="0" applyNumberFormat="1"/>
    <xf numFmtId="1" fontId="0" fillId="0" borderId="0" xfId="0" applyNumberFormat="1"/>
    <xf numFmtId="170" fontId="0" fillId="0" borderId="0" xfId="0" applyNumberFormat="1"/>
    <xf numFmtId="0" fontId="1" fillId="0" borderId="14" xfId="0" applyFont="1" applyBorder="1"/>
    <xf numFmtId="0" fontId="0" fillId="0" borderId="2" xfId="0" applyBorder="1"/>
    <xf numFmtId="1" fontId="1" fillId="0" borderId="3" xfId="0" applyNumberFormat="1" applyFont="1" applyBorder="1"/>
    <xf numFmtId="0" fontId="16" fillId="0" borderId="0" xfId="0" applyFont="1"/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10" fontId="0" fillId="11" borderId="0" xfId="0" applyNumberFormat="1" applyFill="1"/>
    <xf numFmtId="9" fontId="0" fillId="0" borderId="0" xfId="1" applyFont="1"/>
    <xf numFmtId="10" fontId="0" fillId="0" borderId="0" xfId="1" applyNumberFormat="1" applyFont="1"/>
    <xf numFmtId="9" fontId="0" fillId="11" borderId="0" xfId="0" applyNumberFormat="1" applyFill="1"/>
    <xf numFmtId="9" fontId="0" fillId="3" borderId="0" xfId="0" applyNumberFormat="1" applyFill="1"/>
    <xf numFmtId="2" fontId="0" fillId="0" borderId="0" xfId="0" applyNumberFormat="1"/>
    <xf numFmtId="0" fontId="2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3" fillId="6" borderId="4" xfId="2" applyFont="1" applyFill="1" applyBorder="1" applyAlignment="1">
      <alignment horizontal="center"/>
    </xf>
    <xf numFmtId="0" fontId="14" fillId="0" borderId="4" xfId="2" applyFont="1" applyBorder="1"/>
    <xf numFmtId="0" fontId="11" fillId="6" borderId="4" xfId="2" applyFont="1" applyFill="1" applyBorder="1" applyAlignment="1">
      <alignment horizontal="center"/>
    </xf>
    <xf numFmtId="0" fontId="11" fillId="6" borderId="12" xfId="2" applyFont="1" applyFill="1" applyBorder="1" applyAlignment="1">
      <alignment horizontal="center"/>
    </xf>
    <xf numFmtId="0" fontId="14" fillId="0" borderId="12" xfId="2" applyFont="1" applyBorder="1"/>
    <xf numFmtId="0" fontId="4" fillId="4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2" fontId="0" fillId="3" borderId="0" xfId="0" applyNumberFormat="1" applyFill="1"/>
    <xf numFmtId="0" fontId="0" fillId="3" borderId="0" xfId="0" applyFill="1"/>
  </cellXfs>
  <cellStyles count="3">
    <cellStyle name="Normal" xfId="0" builtinId="0"/>
    <cellStyle name="Normal 2" xfId="2" xr:uid="{63B2B737-2A83-194C-9EED-E412BE3A1B30}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llenaravindan/Downloads/Persistent-Completed%20Model-New.xlsx" TargetMode="External"/><Relationship Id="rId1" Type="http://schemas.openxmlformats.org/officeDocument/2006/relationships/externalLinkPath" Target="/Users/allenaravindan/Downloads/Persistent-Completed%20Model-Ne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 PAGE"/>
      <sheetName val="DISCUSSION"/>
      <sheetName val="MODEL SCHEMATIC"/>
      <sheetName val="LAYOUT"/>
      <sheetName val="IS"/>
      <sheetName val="BS"/>
      <sheetName val="CFS"/>
      <sheetName val="Revenue Drivers"/>
      <sheetName val="Revenue Driver - Method-4"/>
      <sheetName val="Cost Drivers"/>
      <sheetName val="Asset Schedule"/>
      <sheetName val="Valuation-DCF"/>
      <sheetName val="Valuation-Relative"/>
      <sheetName val="Valuation-Summary"/>
      <sheetName val="VALUATION CHAR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8">
          <cell r="J8">
            <v>30337.03</v>
          </cell>
          <cell r="K8">
            <v>0</v>
          </cell>
        </row>
        <row r="35">
          <cell r="J35">
            <v>40.39</v>
          </cell>
          <cell r="K35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11">
          <cell r="E11">
            <v>650</v>
          </cell>
        </row>
        <row r="14">
          <cell r="E14">
            <v>16.55</v>
          </cell>
        </row>
        <row r="15">
          <cell r="E15">
            <v>1343.72</v>
          </cell>
        </row>
        <row r="16">
          <cell r="E16">
            <v>79.992077246843195</v>
          </cell>
        </row>
      </sheetData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3421C-105A-3F4B-B16B-99029FFF9B74}">
  <dimension ref="B2:O39"/>
  <sheetViews>
    <sheetView showGridLines="0" topLeftCell="D13" zoomScale="182" workbookViewId="0">
      <selection activeCell="N28" sqref="N28"/>
    </sheetView>
  </sheetViews>
  <sheetFormatPr baseColWidth="10" defaultRowHeight="16" x14ac:dyDescent="0.2"/>
  <cols>
    <col min="11" max="11" width="13.33203125" customWidth="1"/>
  </cols>
  <sheetData>
    <row r="2" spans="2:15" x14ac:dyDescent="0.2">
      <c r="B2" s="71" t="s">
        <v>49</v>
      </c>
      <c r="C2" s="71"/>
      <c r="D2" s="71"/>
      <c r="E2" s="71"/>
      <c r="F2" s="71"/>
      <c r="G2" s="71"/>
      <c r="H2" s="71"/>
      <c r="K2" s="72" t="s">
        <v>50</v>
      </c>
      <c r="L2" s="72"/>
      <c r="M2" s="72"/>
      <c r="N2" s="72"/>
      <c r="O2" s="72"/>
    </row>
    <row r="3" spans="2:15" x14ac:dyDescent="0.2">
      <c r="B3" t="s">
        <v>14</v>
      </c>
      <c r="H3" s="5">
        <v>44196</v>
      </c>
    </row>
    <row r="4" spans="2:15" x14ac:dyDescent="0.2">
      <c r="B4" t="s">
        <v>1</v>
      </c>
      <c r="G4" t="s">
        <v>15</v>
      </c>
      <c r="H4" s="6">
        <v>31536</v>
      </c>
      <c r="K4" t="s">
        <v>1</v>
      </c>
      <c r="M4" s="6"/>
    </row>
    <row r="5" spans="2:15" x14ac:dyDescent="0.2">
      <c r="B5" t="s">
        <v>16</v>
      </c>
      <c r="G5" t="s">
        <v>17</v>
      </c>
      <c r="H5" s="6"/>
      <c r="K5" t="s">
        <v>175</v>
      </c>
      <c r="M5" s="6"/>
    </row>
    <row r="6" spans="2:15" x14ac:dyDescent="0.2">
      <c r="B6" t="s">
        <v>18</v>
      </c>
      <c r="G6" t="s">
        <v>19</v>
      </c>
      <c r="H6" s="6">
        <v>31536</v>
      </c>
      <c r="K6" t="s">
        <v>183</v>
      </c>
      <c r="M6" s="6"/>
    </row>
    <row r="7" spans="2:15" x14ac:dyDescent="0.2">
      <c r="B7" t="s">
        <v>20</v>
      </c>
      <c r="H7" s="6">
        <v>24906</v>
      </c>
      <c r="K7" t="s">
        <v>184</v>
      </c>
      <c r="M7" s="66"/>
    </row>
    <row r="8" spans="2:15" x14ac:dyDescent="0.2">
      <c r="B8" t="s">
        <v>21</v>
      </c>
      <c r="G8" t="s">
        <v>22</v>
      </c>
      <c r="H8" s="6">
        <v>6630</v>
      </c>
      <c r="K8" t="s">
        <v>176</v>
      </c>
      <c r="M8" s="6"/>
    </row>
    <row r="9" spans="2:15" x14ac:dyDescent="0.2">
      <c r="B9" t="s">
        <v>23</v>
      </c>
      <c r="H9" s="7">
        <v>0.2102359208523592</v>
      </c>
      <c r="K9" t="s">
        <v>177</v>
      </c>
      <c r="M9" s="6"/>
    </row>
    <row r="10" spans="2:15" x14ac:dyDescent="0.2">
      <c r="B10" t="s">
        <v>24</v>
      </c>
      <c r="H10" s="6"/>
      <c r="K10" t="s">
        <v>2</v>
      </c>
      <c r="M10" s="6"/>
    </row>
    <row r="11" spans="2:15" x14ac:dyDescent="0.2">
      <c r="B11" t="s">
        <v>25</v>
      </c>
      <c r="H11" s="6">
        <v>1491</v>
      </c>
      <c r="K11" t="s">
        <v>184</v>
      </c>
      <c r="M11" s="67"/>
    </row>
    <row r="12" spans="2:15" x14ac:dyDescent="0.2">
      <c r="B12" t="s">
        <v>26</v>
      </c>
      <c r="H12" s="6">
        <v>3145</v>
      </c>
      <c r="K12" t="s">
        <v>178</v>
      </c>
      <c r="M12" s="6"/>
    </row>
    <row r="13" spans="2:15" x14ac:dyDescent="0.2">
      <c r="B13" t="s">
        <v>27</v>
      </c>
      <c r="H13" s="6">
        <v>0</v>
      </c>
      <c r="K13" t="s">
        <v>3</v>
      </c>
      <c r="M13" s="6"/>
    </row>
    <row r="14" spans="2:15" x14ac:dyDescent="0.2">
      <c r="B14" t="s">
        <v>28</v>
      </c>
      <c r="G14" t="s">
        <v>29</v>
      </c>
      <c r="H14" s="6">
        <v>4636</v>
      </c>
      <c r="K14" t="s">
        <v>39</v>
      </c>
      <c r="M14" s="6"/>
    </row>
    <row r="15" spans="2:15" x14ac:dyDescent="0.2">
      <c r="B15" t="s">
        <v>30</v>
      </c>
      <c r="H15" s="6">
        <v>2322</v>
      </c>
      <c r="K15" t="s">
        <v>4</v>
      </c>
      <c r="M15" s="6"/>
    </row>
    <row r="16" spans="2:15" x14ac:dyDescent="0.2">
      <c r="B16" t="s">
        <v>31</v>
      </c>
      <c r="H16" s="6"/>
      <c r="K16" t="s">
        <v>179</v>
      </c>
      <c r="M16" s="6"/>
    </row>
    <row r="17" spans="2:14" x14ac:dyDescent="0.2">
      <c r="B17" t="s">
        <v>32</v>
      </c>
      <c r="H17" s="6">
        <v>1734</v>
      </c>
      <c r="K17" t="s">
        <v>180</v>
      </c>
    </row>
    <row r="18" spans="2:14" x14ac:dyDescent="0.2">
      <c r="B18" t="s">
        <v>33</v>
      </c>
      <c r="H18" s="6"/>
      <c r="K18" t="s">
        <v>181</v>
      </c>
      <c r="M18" s="6"/>
    </row>
    <row r="19" spans="2:14" x14ac:dyDescent="0.2">
      <c r="B19" t="s">
        <v>34</v>
      </c>
      <c r="H19" s="6"/>
    </row>
    <row r="20" spans="2:14" x14ac:dyDescent="0.2">
      <c r="B20" t="s">
        <v>35</v>
      </c>
      <c r="H20" s="6"/>
      <c r="K20" t="s">
        <v>182</v>
      </c>
    </row>
    <row r="21" spans="2:14" x14ac:dyDescent="0.2">
      <c r="B21" t="s">
        <v>36</v>
      </c>
      <c r="H21" s="6">
        <v>1734</v>
      </c>
      <c r="K21" t="s">
        <v>75</v>
      </c>
    </row>
    <row r="22" spans="2:14" x14ac:dyDescent="0.2">
      <c r="H22" s="6"/>
    </row>
    <row r="23" spans="2:14" x14ac:dyDescent="0.2">
      <c r="B23" t="s">
        <v>37</v>
      </c>
      <c r="H23" s="6">
        <v>1994</v>
      </c>
    </row>
    <row r="24" spans="2:14" x14ac:dyDescent="0.2">
      <c r="B24" t="s">
        <v>38</v>
      </c>
      <c r="H24" s="6">
        <v>260</v>
      </c>
      <c r="K24" s="1" t="s">
        <v>6</v>
      </c>
    </row>
    <row r="25" spans="2:14" x14ac:dyDescent="0.2">
      <c r="H25" s="6"/>
      <c r="M25">
        <v>1</v>
      </c>
      <c r="N25">
        <v>2</v>
      </c>
    </row>
    <row r="26" spans="2:14" x14ac:dyDescent="0.2">
      <c r="B26" t="s">
        <v>39</v>
      </c>
      <c r="H26" s="6">
        <v>30</v>
      </c>
      <c r="K26" t="s">
        <v>185</v>
      </c>
      <c r="L26" t="s">
        <v>186</v>
      </c>
    </row>
    <row r="27" spans="2:14" x14ac:dyDescent="0.2">
      <c r="B27" t="s">
        <v>4</v>
      </c>
      <c r="H27" s="6">
        <v>-748</v>
      </c>
      <c r="K27" t="s">
        <v>187</v>
      </c>
      <c r="L27" t="s">
        <v>188</v>
      </c>
      <c r="M27" s="69"/>
      <c r="N27" s="68"/>
    </row>
    <row r="28" spans="2:14" x14ac:dyDescent="0.2">
      <c r="B28" t="s">
        <v>40</v>
      </c>
      <c r="H28" s="6">
        <v>-122</v>
      </c>
    </row>
    <row r="29" spans="2:14" x14ac:dyDescent="0.2">
      <c r="H29" s="6"/>
      <c r="K29" t="s">
        <v>189</v>
      </c>
    </row>
    <row r="30" spans="2:14" x14ac:dyDescent="0.2">
      <c r="B30" t="s">
        <v>41</v>
      </c>
      <c r="H30" s="6">
        <v>1154</v>
      </c>
      <c r="K30" t="s">
        <v>185</v>
      </c>
      <c r="L30">
        <v>100</v>
      </c>
      <c r="M30" t="s">
        <v>190</v>
      </c>
    </row>
    <row r="31" spans="2:14" x14ac:dyDescent="0.2">
      <c r="B31" t="s">
        <v>42</v>
      </c>
      <c r="H31" s="6">
        <v>-458</v>
      </c>
      <c r="K31" t="s">
        <v>187</v>
      </c>
      <c r="L31">
        <v>50</v>
      </c>
      <c r="M31" t="s">
        <v>190</v>
      </c>
      <c r="N31">
        <f>L31*70%</f>
        <v>35</v>
      </c>
    </row>
    <row r="32" spans="2:14" x14ac:dyDescent="0.2">
      <c r="B32" t="s">
        <v>13</v>
      </c>
      <c r="H32" s="7">
        <v>-0.2530329289428076</v>
      </c>
      <c r="K32" t="s">
        <v>191</v>
      </c>
      <c r="L32">
        <f>L31-N31</f>
        <v>15</v>
      </c>
    </row>
    <row r="33" spans="2:8" x14ac:dyDescent="0.2">
      <c r="B33" t="s">
        <v>43</v>
      </c>
      <c r="H33" s="6">
        <v>-292</v>
      </c>
    </row>
    <row r="34" spans="2:8" x14ac:dyDescent="0.2">
      <c r="H34" s="6"/>
    </row>
    <row r="35" spans="2:8" x14ac:dyDescent="0.2">
      <c r="B35" t="s">
        <v>44</v>
      </c>
      <c r="H35" s="6">
        <v>862</v>
      </c>
    </row>
    <row r="36" spans="2:8" x14ac:dyDescent="0.2">
      <c r="B36" t="s">
        <v>45</v>
      </c>
      <c r="H36" s="6">
        <v>-573.88908145580592</v>
      </c>
    </row>
    <row r="37" spans="2:8" x14ac:dyDescent="0.2">
      <c r="B37" t="s">
        <v>46</v>
      </c>
      <c r="H37" s="6">
        <v>325.78856152512998</v>
      </c>
    </row>
    <row r="38" spans="2:8" x14ac:dyDescent="0.2">
      <c r="B38" t="s">
        <v>47</v>
      </c>
      <c r="H38" s="6">
        <v>141</v>
      </c>
    </row>
    <row r="39" spans="2:8" x14ac:dyDescent="0.2">
      <c r="B39" t="s">
        <v>48</v>
      </c>
      <c r="H39" s="6">
        <v>721</v>
      </c>
    </row>
  </sheetData>
  <mergeCells count="2">
    <mergeCell ref="B2:H2"/>
    <mergeCell ref="K2:O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74E97-E6CA-B844-ACE1-2130D19648E6}">
  <dimension ref="A1:Z1000"/>
  <sheetViews>
    <sheetView showGridLines="0" zoomScale="13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Q11" sqref="Q11"/>
    </sheetView>
  </sheetViews>
  <sheetFormatPr baseColWidth="10" defaultColWidth="14.5" defaultRowHeight="15" customHeight="1" outlineLevelRow="1" x14ac:dyDescent="0.2"/>
  <cols>
    <col min="1" max="1" width="22.33203125" style="10" customWidth="1"/>
    <col min="2" max="8" width="10" style="10" customWidth="1"/>
    <col min="9" max="14" width="10.6640625" style="10" customWidth="1"/>
    <col min="15" max="26" width="9.1640625" style="10" customWidth="1"/>
    <col min="27" max="16384" width="14.5" style="10"/>
  </cols>
  <sheetData>
    <row r="1" spans="1:26" ht="15.75" hidden="1" customHeight="1" outlineLevel="1" x14ac:dyDescent="0.3">
      <c r="A1" s="8" t="s">
        <v>71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75" hidden="1" customHeight="1" outlineLevel="1" x14ac:dyDescent="0.2">
      <c r="A2" s="11" t="s">
        <v>102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.75" hidden="1" customHeight="1" outlineLevel="1" x14ac:dyDescent="0.2">
      <c r="A3" s="11" t="s">
        <v>103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75" hidden="1" customHeight="1" outlineLevel="1" x14ac:dyDescent="0.2">
      <c r="A4" s="11" t="s">
        <v>104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14.25" customHeight="1" collapsed="1" x14ac:dyDescent="0.2">
      <c r="A5" s="11"/>
      <c r="B5" s="11"/>
      <c r="C5" s="11"/>
      <c r="D5" s="11"/>
      <c r="E5" s="11" t="s">
        <v>192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14.25" customHeight="1" x14ac:dyDescent="0.2">
      <c r="A6" s="12" t="s">
        <v>73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14.25" customHeight="1" x14ac:dyDescent="0.2">
      <c r="A7" s="13"/>
      <c r="B7" s="14"/>
      <c r="C7" s="73" t="s">
        <v>74</v>
      </c>
      <c r="D7" s="74"/>
      <c r="E7" s="74"/>
      <c r="F7" s="74"/>
      <c r="G7" s="74"/>
      <c r="H7" s="74"/>
      <c r="I7" s="75" t="s">
        <v>1</v>
      </c>
      <c r="J7" s="74"/>
      <c r="K7" s="74"/>
      <c r="L7" s="75" t="s">
        <v>75</v>
      </c>
      <c r="M7" s="74"/>
      <c r="N7" s="74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4.25" customHeight="1" x14ac:dyDescent="0.2">
      <c r="A8" s="15" t="s">
        <v>76</v>
      </c>
      <c r="B8" s="15" t="s">
        <v>77</v>
      </c>
      <c r="C8" s="15" t="s">
        <v>78</v>
      </c>
      <c r="D8" s="15" t="s">
        <v>79</v>
      </c>
      <c r="E8" s="16" t="s">
        <v>80</v>
      </c>
      <c r="F8" s="16" t="s">
        <v>81</v>
      </c>
      <c r="G8" s="15" t="s">
        <v>82</v>
      </c>
      <c r="H8" s="15" t="s">
        <v>83</v>
      </c>
      <c r="I8" s="16" t="s">
        <v>84</v>
      </c>
      <c r="J8" s="16" t="s">
        <v>85</v>
      </c>
      <c r="K8" s="16" t="s">
        <v>86</v>
      </c>
      <c r="L8" s="16" t="s">
        <v>84</v>
      </c>
      <c r="M8" s="16" t="s">
        <v>85</v>
      </c>
      <c r="N8" s="16" t="s">
        <v>86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14.25" customHeight="1" x14ac:dyDescent="0.2">
      <c r="A9" s="11"/>
      <c r="B9" s="11"/>
      <c r="C9" s="11"/>
      <c r="D9" s="11"/>
      <c r="E9" s="11"/>
      <c r="F9" s="11"/>
      <c r="G9" s="11"/>
      <c r="H9" s="11"/>
      <c r="I9" s="17">
        <v>45747</v>
      </c>
      <c r="J9" s="17">
        <f t="shared" ref="J9:K9" si="0">EOMONTH(I9,12)</f>
        <v>46112</v>
      </c>
      <c r="K9" s="17">
        <f t="shared" si="0"/>
        <v>46477</v>
      </c>
      <c r="L9" s="17">
        <f t="shared" ref="L9:N9" si="1">I9</f>
        <v>45747</v>
      </c>
      <c r="M9" s="17">
        <f t="shared" si="1"/>
        <v>46112</v>
      </c>
      <c r="N9" s="17">
        <f t="shared" si="1"/>
        <v>46477</v>
      </c>
      <c r="O9" s="11"/>
      <c r="P9" s="11">
        <v>1</v>
      </c>
      <c r="Q9" s="11" t="s">
        <v>197</v>
      </c>
      <c r="R9" s="11"/>
      <c r="S9" s="11"/>
      <c r="T9" s="11"/>
      <c r="U9" s="11"/>
      <c r="V9" s="11"/>
      <c r="W9" s="11"/>
      <c r="X9" s="11"/>
      <c r="Y9" s="11"/>
      <c r="Z9" s="11"/>
    </row>
    <row r="10" spans="1:26" ht="14.25" customHeight="1" x14ac:dyDescent="0.2">
      <c r="A10" s="18" t="s">
        <v>87</v>
      </c>
      <c r="B10" s="19" t="s">
        <v>88</v>
      </c>
      <c r="C10" s="20">
        <v>975</v>
      </c>
      <c r="D10" s="20">
        <v>163.9</v>
      </c>
      <c r="E10" s="20">
        <v>3009</v>
      </c>
      <c r="F10" s="20">
        <v>3289</v>
      </c>
      <c r="G10" s="21">
        <f t="shared" ref="G10:G13" si="2">D10*C10</f>
        <v>159802.5</v>
      </c>
      <c r="H10" s="21">
        <f t="shared" ref="H10:H13" si="3">G10+E10-F10</f>
        <v>159522.5</v>
      </c>
      <c r="I10" s="20">
        <v>54628</v>
      </c>
      <c r="J10" s="22">
        <v>70144.600000000006</v>
      </c>
      <c r="K10" s="20">
        <v>79598.8</v>
      </c>
      <c r="L10" s="23">
        <v>34</v>
      </c>
      <c r="M10" s="24">
        <v>45.75</v>
      </c>
      <c r="N10" s="23">
        <v>51.38</v>
      </c>
      <c r="O10" s="11"/>
      <c r="P10" s="11">
        <v>2</v>
      </c>
      <c r="Q10" s="11" t="s">
        <v>198</v>
      </c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4.25" customHeight="1" x14ac:dyDescent="0.2">
      <c r="A11" s="18" t="s">
        <v>89</v>
      </c>
      <c r="B11" s="19" t="s">
        <v>90</v>
      </c>
      <c r="C11" s="20">
        <v>353.05</v>
      </c>
      <c r="D11" s="20">
        <v>296.68</v>
      </c>
      <c r="E11" s="20">
        <v>0</v>
      </c>
      <c r="F11" s="20">
        <v>1032.8</v>
      </c>
      <c r="G11" s="21">
        <f t="shared" si="2"/>
        <v>104742.87400000001</v>
      </c>
      <c r="H11" s="21">
        <f t="shared" si="3"/>
        <v>103710.07400000001</v>
      </c>
      <c r="I11" s="20">
        <v>46477.599999999999</v>
      </c>
      <c r="J11" s="22">
        <v>54207.6</v>
      </c>
      <c r="K11" s="20">
        <v>61115.6</v>
      </c>
      <c r="L11" s="23">
        <v>19</v>
      </c>
      <c r="M11" s="24">
        <v>21.7</v>
      </c>
      <c r="N11" s="23">
        <v>24.72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4.25" customHeight="1" x14ac:dyDescent="0.2">
      <c r="A12" s="18" t="s">
        <v>72</v>
      </c>
      <c r="B12" s="19" t="s">
        <v>91</v>
      </c>
      <c r="C12" s="20">
        <v>1040</v>
      </c>
      <c r="D12" s="20">
        <v>193.13</v>
      </c>
      <c r="E12" s="20">
        <v>3898.8</v>
      </c>
      <c r="F12" s="20">
        <v>7067.2</v>
      </c>
      <c r="G12" s="21">
        <f t="shared" si="2"/>
        <v>200855.19999999998</v>
      </c>
      <c r="H12" s="21">
        <f t="shared" si="3"/>
        <v>197686.79999999996</v>
      </c>
      <c r="I12" s="20">
        <v>63775.3</v>
      </c>
      <c r="J12" s="22">
        <v>77585.600000000006</v>
      </c>
      <c r="K12" s="20">
        <v>88933.2</v>
      </c>
      <c r="L12" s="23">
        <v>43</v>
      </c>
      <c r="M12" s="23">
        <v>56.41</v>
      </c>
      <c r="N12" s="24">
        <v>63.85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4.25" customHeight="1" x14ac:dyDescent="0.2">
      <c r="A13" s="18" t="s">
        <v>92</v>
      </c>
      <c r="B13" s="19" t="s">
        <v>93</v>
      </c>
      <c r="C13" s="20">
        <v>608</v>
      </c>
      <c r="D13" s="20">
        <v>112.57</v>
      </c>
      <c r="E13" s="20">
        <f>1780+630</f>
        <v>2410</v>
      </c>
      <c r="F13" s="20">
        <v>9807</v>
      </c>
      <c r="G13" s="21">
        <f t="shared" si="2"/>
        <v>68442.559999999998</v>
      </c>
      <c r="H13" s="21">
        <f t="shared" si="3"/>
        <v>61045.56</v>
      </c>
      <c r="I13" s="20">
        <v>39139</v>
      </c>
      <c r="J13" s="22">
        <v>46893</v>
      </c>
      <c r="K13" s="20">
        <v>52713.3</v>
      </c>
      <c r="L13" s="23">
        <v>36</v>
      </c>
      <c r="M13" s="23">
        <v>39.450000000000003</v>
      </c>
      <c r="N13" s="23">
        <v>47.69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4.25" customHeight="1" x14ac:dyDescent="0.2">
      <c r="A14" s="11"/>
      <c r="B14" s="11"/>
      <c r="C14" s="11"/>
      <c r="D14" s="11"/>
      <c r="E14" s="11"/>
      <c r="F14" s="11"/>
      <c r="G14" s="11"/>
      <c r="H14" s="11"/>
      <c r="I14" s="25"/>
      <c r="J14" s="25"/>
      <c r="K14" s="25"/>
      <c r="L14" s="26"/>
      <c r="M14" s="26"/>
      <c r="N14" s="26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4.25" customHeight="1" x14ac:dyDescent="0.2">
      <c r="A15" s="27" t="s">
        <v>94</v>
      </c>
      <c r="B15" s="28"/>
      <c r="C15" s="29"/>
      <c r="D15" s="29"/>
      <c r="E15" s="29"/>
      <c r="F15" s="29"/>
      <c r="G15" s="29"/>
      <c r="H15" s="29"/>
      <c r="I15" s="30">
        <f t="shared" ref="I15:N15" si="4">MAX(I10:I13)</f>
        <v>63775.3</v>
      </c>
      <c r="J15" s="30">
        <f t="shared" si="4"/>
        <v>77585.600000000006</v>
      </c>
      <c r="K15" s="30">
        <f t="shared" si="4"/>
        <v>88933.2</v>
      </c>
      <c r="L15" s="31">
        <f t="shared" si="4"/>
        <v>43</v>
      </c>
      <c r="M15" s="31">
        <f t="shared" si="4"/>
        <v>56.41</v>
      </c>
      <c r="N15" s="31">
        <f t="shared" si="4"/>
        <v>63.85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4.25" customHeight="1" x14ac:dyDescent="0.2">
      <c r="A16" s="32" t="s">
        <v>95</v>
      </c>
      <c r="B16" s="11"/>
      <c r="C16" s="33"/>
      <c r="D16" s="33"/>
      <c r="E16" s="33"/>
      <c r="F16" s="33"/>
      <c r="G16" s="33"/>
      <c r="H16" s="33"/>
      <c r="I16" s="21">
        <f t="shared" ref="I16:N16" si="5">PERCENTILE(I10:I13,75%)</f>
        <v>56914.824999999997</v>
      </c>
      <c r="J16" s="21">
        <f t="shared" si="5"/>
        <v>72004.850000000006</v>
      </c>
      <c r="K16" s="21">
        <f t="shared" si="5"/>
        <v>81932.399999999994</v>
      </c>
      <c r="L16" s="34">
        <f t="shared" si="5"/>
        <v>37.75</v>
      </c>
      <c r="M16" s="34">
        <f t="shared" si="5"/>
        <v>48.414999999999999</v>
      </c>
      <c r="N16" s="34">
        <f t="shared" si="5"/>
        <v>54.497500000000002</v>
      </c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4.25" customHeight="1" x14ac:dyDescent="0.2">
      <c r="A17" s="35" t="s">
        <v>96</v>
      </c>
      <c r="B17" s="36"/>
      <c r="C17" s="37"/>
      <c r="D17" s="37"/>
      <c r="E17" s="37"/>
      <c r="F17" s="37"/>
      <c r="G17" s="37"/>
      <c r="H17" s="37"/>
      <c r="I17" s="38">
        <f t="shared" ref="I17:N17" si="6">MEDIAN(I10:I13)</f>
        <v>50552.800000000003</v>
      </c>
      <c r="J17" s="38">
        <f t="shared" si="6"/>
        <v>62176.100000000006</v>
      </c>
      <c r="K17" s="38">
        <f t="shared" si="6"/>
        <v>70357.2</v>
      </c>
      <c r="L17" s="39">
        <f t="shared" si="6"/>
        <v>35</v>
      </c>
      <c r="M17" s="39">
        <f t="shared" si="6"/>
        <v>42.6</v>
      </c>
      <c r="N17" s="39">
        <f t="shared" si="6"/>
        <v>49.534999999999997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4.25" customHeight="1" x14ac:dyDescent="0.2">
      <c r="A18" s="32" t="s">
        <v>97</v>
      </c>
      <c r="B18" s="11"/>
      <c r="C18" s="33"/>
      <c r="D18" s="33"/>
      <c r="E18" s="33"/>
      <c r="F18" s="33"/>
      <c r="G18" s="33"/>
      <c r="H18" s="33"/>
      <c r="I18" s="21">
        <f t="shared" ref="I18:N18" si="7">PERCENTILE(I10:I13,25%)</f>
        <v>44642.95</v>
      </c>
      <c r="J18" s="21">
        <f t="shared" si="7"/>
        <v>52378.95</v>
      </c>
      <c r="K18" s="21">
        <f t="shared" si="7"/>
        <v>59015.025000000001</v>
      </c>
      <c r="L18" s="34">
        <f t="shared" si="7"/>
        <v>30.25</v>
      </c>
      <c r="M18" s="34">
        <f t="shared" si="7"/>
        <v>35.012500000000003</v>
      </c>
      <c r="N18" s="34">
        <f t="shared" si="7"/>
        <v>41.947499999999998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4.25" customHeight="1" x14ac:dyDescent="0.2">
      <c r="A19" s="40" t="s">
        <v>98</v>
      </c>
      <c r="B19" s="41"/>
      <c r="C19" s="42"/>
      <c r="D19" s="42"/>
      <c r="E19" s="42"/>
      <c r="F19" s="42"/>
      <c r="G19" s="42"/>
      <c r="H19" s="42"/>
      <c r="I19" s="43">
        <f t="shared" ref="I19:N19" si="8">MIN(I10:I13)</f>
        <v>39139</v>
      </c>
      <c r="J19" s="43">
        <f t="shared" si="8"/>
        <v>46893</v>
      </c>
      <c r="K19" s="43">
        <f t="shared" si="8"/>
        <v>52713.3</v>
      </c>
      <c r="L19" s="44">
        <f t="shared" si="8"/>
        <v>19</v>
      </c>
      <c r="M19" s="44">
        <f t="shared" si="8"/>
        <v>21.7</v>
      </c>
      <c r="N19" s="44">
        <f t="shared" si="8"/>
        <v>24.72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4.25" customHeight="1" x14ac:dyDescent="0.2">
      <c r="A20" s="11"/>
      <c r="B20" s="11"/>
      <c r="C20" s="11"/>
      <c r="D20" s="11"/>
      <c r="E20" s="11"/>
      <c r="F20" s="11"/>
      <c r="G20" s="11"/>
      <c r="H20" s="11"/>
      <c r="I20" s="25"/>
      <c r="J20" s="25"/>
      <c r="K20" s="25"/>
      <c r="L20" s="26"/>
      <c r="M20" s="26"/>
      <c r="N20" s="26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4.25" customHeight="1" x14ac:dyDescent="0.2">
      <c r="A21" s="45" t="s">
        <v>71</v>
      </c>
      <c r="B21" s="36"/>
      <c r="C21" s="38">
        <f>'[1]Valuation-DCF'!E11</f>
        <v>650</v>
      </c>
      <c r="D21" s="38">
        <f>'[1]Valuation-DCF'!E16</f>
        <v>79.992077246843195</v>
      </c>
      <c r="E21" s="38">
        <f>'[1]Valuation-DCF'!E14</f>
        <v>16.55</v>
      </c>
      <c r="F21" s="38">
        <f>'[1]Valuation-DCF'!E15</f>
        <v>1343.72</v>
      </c>
      <c r="G21" s="38">
        <f>C21*D21</f>
        <v>51994.850210448079</v>
      </c>
      <c r="H21" s="38">
        <f>G21+E21-F21</f>
        <v>50667.680210448081</v>
      </c>
      <c r="I21" s="38">
        <f>[1]IS!J8</f>
        <v>30337.03</v>
      </c>
      <c r="J21" s="38">
        <f>[1]IS!K8</f>
        <v>0</v>
      </c>
      <c r="K21" s="38">
        <f>[1]IS!L8</f>
        <v>0</v>
      </c>
      <c r="L21" s="39">
        <f>[1]IS!J35</f>
        <v>40.39</v>
      </c>
      <c r="M21" s="39">
        <f>[1]IS!K35</f>
        <v>0</v>
      </c>
      <c r="N21" s="39">
        <f>[1]IS!L35</f>
        <v>0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4.25" customHeight="1" x14ac:dyDescent="0.2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4.25" customHeight="1" x14ac:dyDescent="0.2">
      <c r="A23" s="46" t="s">
        <v>99</v>
      </c>
      <c r="B23" s="41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1"/>
      <c r="N23" s="4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5" customHeight="1" x14ac:dyDescent="0.2">
      <c r="A24" s="11"/>
      <c r="B24" s="19"/>
      <c r="C24" s="11"/>
      <c r="D24" s="11"/>
      <c r="E24" s="11"/>
      <c r="F24" s="11"/>
      <c r="G24" s="11"/>
      <c r="H24" s="11"/>
      <c r="I24" s="76" t="s">
        <v>100</v>
      </c>
      <c r="J24" s="77"/>
      <c r="K24" s="77"/>
      <c r="L24" s="76" t="s">
        <v>101</v>
      </c>
      <c r="M24" s="77"/>
      <c r="N24" s="77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4.25" customHeight="1" x14ac:dyDescent="0.2">
      <c r="A25" s="11"/>
      <c r="B25" s="11"/>
      <c r="C25" s="11"/>
      <c r="D25" s="11"/>
      <c r="E25" s="11"/>
      <c r="F25" s="11"/>
      <c r="G25" s="11"/>
      <c r="H25" s="11"/>
      <c r="I25" s="48">
        <f>I9</f>
        <v>45747</v>
      </c>
      <c r="J25" s="48">
        <f t="shared" ref="J25:K25" si="9">EOMONTH(I25,12)</f>
        <v>46112</v>
      </c>
      <c r="K25" s="48">
        <f t="shared" si="9"/>
        <v>46477</v>
      </c>
      <c r="L25" s="48">
        <f>I25</f>
        <v>45747</v>
      </c>
      <c r="M25" s="48">
        <f t="shared" ref="M25:N25" si="10">EOMONTH(L25,12)</f>
        <v>46112</v>
      </c>
      <c r="N25" s="48">
        <f t="shared" si="10"/>
        <v>46477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4.25" customHeight="1" x14ac:dyDescent="0.2">
      <c r="A26" s="18" t="str">
        <f t="shared" ref="A26:A29" si="11">A10</f>
        <v>MindTree</v>
      </c>
      <c r="B26" s="11"/>
      <c r="C26" s="33"/>
      <c r="D26" s="33"/>
      <c r="E26" s="33"/>
      <c r="F26" s="33"/>
      <c r="G26" s="33"/>
      <c r="H26" s="49"/>
      <c r="I26" s="50">
        <f t="shared" ref="I26:K29" si="12">$H10/I10</f>
        <v>2.9201599912132972</v>
      </c>
      <c r="J26" s="50">
        <f t="shared" si="12"/>
        <v>2.2741950200015393</v>
      </c>
      <c r="K26" s="50">
        <f t="shared" si="12"/>
        <v>2.0040817198249221</v>
      </c>
      <c r="L26" s="50">
        <f t="shared" ref="L26:N29" si="13">$C10/L10</f>
        <v>28.676470588235293</v>
      </c>
      <c r="M26" s="50">
        <f t="shared" si="13"/>
        <v>21.311475409836067</v>
      </c>
      <c r="N26" s="50">
        <f t="shared" si="13"/>
        <v>18.97625535227715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4.25" customHeight="1" x14ac:dyDescent="0.2">
      <c r="A27" s="18" t="str">
        <f t="shared" si="11"/>
        <v>Hexaware</v>
      </c>
      <c r="B27" s="11"/>
      <c r="C27" s="33"/>
      <c r="D27" s="33"/>
      <c r="E27" s="33"/>
      <c r="F27" s="33"/>
      <c r="G27" s="33"/>
      <c r="H27" s="33"/>
      <c r="I27" s="51">
        <f t="shared" si="12"/>
        <v>2.2313990825688075</v>
      </c>
      <c r="J27" s="51">
        <f t="shared" si="12"/>
        <v>1.9132017281709577</v>
      </c>
      <c r="K27" s="51">
        <f t="shared" si="12"/>
        <v>1.6969492895430955</v>
      </c>
      <c r="L27" s="51">
        <f t="shared" si="13"/>
        <v>18.581578947368421</v>
      </c>
      <c r="M27" s="51">
        <f t="shared" si="13"/>
        <v>16.269585253456221</v>
      </c>
      <c r="N27" s="51">
        <f t="shared" si="13"/>
        <v>14.281957928802591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4.25" customHeight="1" x14ac:dyDescent="0.2">
      <c r="A28" s="18" t="str">
        <f t="shared" si="11"/>
        <v>Mphasis</v>
      </c>
      <c r="B28" s="11"/>
      <c r="C28" s="33"/>
      <c r="D28" s="33"/>
      <c r="E28" s="33"/>
      <c r="F28" s="33"/>
      <c r="G28" s="33"/>
      <c r="H28" s="33"/>
      <c r="I28" s="51">
        <f t="shared" si="12"/>
        <v>3.0997392407405369</v>
      </c>
      <c r="J28" s="51">
        <f t="shared" si="12"/>
        <v>2.5479831308902674</v>
      </c>
      <c r="K28" s="51">
        <f t="shared" si="12"/>
        <v>2.2228684001025485</v>
      </c>
      <c r="L28" s="51">
        <f t="shared" si="13"/>
        <v>24.186046511627907</v>
      </c>
      <c r="M28" s="51">
        <f t="shared" si="13"/>
        <v>18.436447438397447</v>
      </c>
      <c r="N28" s="51">
        <f t="shared" si="13"/>
        <v>16.288175411119813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4.25" customHeight="1" x14ac:dyDescent="0.2">
      <c r="A29" s="18" t="str">
        <f t="shared" si="11"/>
        <v>Cyient</v>
      </c>
      <c r="B29" s="11"/>
      <c r="C29" s="33"/>
      <c r="D29" s="33"/>
      <c r="E29" s="33"/>
      <c r="F29" s="33"/>
      <c r="G29" s="33"/>
      <c r="H29" s="33"/>
      <c r="I29" s="51">
        <f t="shared" si="12"/>
        <v>1.559711796417895</v>
      </c>
      <c r="J29" s="51">
        <f t="shared" si="12"/>
        <v>1.3018053867314952</v>
      </c>
      <c r="K29" s="51">
        <f t="shared" si="12"/>
        <v>1.1580675085794285</v>
      </c>
      <c r="L29" s="51">
        <f t="shared" si="13"/>
        <v>16.888888888888889</v>
      </c>
      <c r="M29" s="51">
        <f t="shared" si="13"/>
        <v>15.411913814955639</v>
      </c>
      <c r="N29" s="51">
        <f t="shared" si="13"/>
        <v>12.749003984063746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4.25" customHeight="1" x14ac:dyDescent="0.2">
      <c r="A30" s="11"/>
      <c r="B30" s="11"/>
      <c r="C30" s="11"/>
      <c r="D30" s="11"/>
      <c r="E30" s="11"/>
      <c r="F30" s="11"/>
      <c r="G30" s="11"/>
      <c r="H30" s="11"/>
      <c r="I30" s="19"/>
      <c r="J30" s="19"/>
      <c r="K30" s="19"/>
      <c r="L30" s="19"/>
      <c r="M30" s="19"/>
      <c r="N30" s="19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4.25" customHeight="1" x14ac:dyDescent="0.2">
      <c r="A31" s="27" t="s">
        <v>94</v>
      </c>
      <c r="B31" s="28"/>
      <c r="C31" s="29"/>
      <c r="D31" s="29"/>
      <c r="E31" s="29"/>
      <c r="F31" s="29"/>
      <c r="G31" s="29"/>
      <c r="H31" s="29"/>
      <c r="I31" s="50">
        <f t="shared" ref="I31:N31" si="14">MAX(I26:I29)</f>
        <v>3.0997392407405369</v>
      </c>
      <c r="J31" s="50">
        <f t="shared" si="14"/>
        <v>2.5479831308902674</v>
      </c>
      <c r="K31" s="50">
        <f t="shared" si="14"/>
        <v>2.2228684001025485</v>
      </c>
      <c r="L31" s="50">
        <f t="shared" si="14"/>
        <v>28.676470588235293</v>
      </c>
      <c r="M31" s="50">
        <f t="shared" si="14"/>
        <v>21.311475409836067</v>
      </c>
      <c r="N31" s="50">
        <f t="shared" si="14"/>
        <v>18.97625535227715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4.25" customHeight="1" x14ac:dyDescent="0.2">
      <c r="A32" s="32" t="s">
        <v>95</v>
      </c>
      <c r="B32" s="11"/>
      <c r="C32" s="33"/>
      <c r="D32" s="33"/>
      <c r="E32" s="33"/>
      <c r="F32" s="33"/>
      <c r="G32" s="33"/>
      <c r="H32" s="49"/>
      <c r="I32" s="51">
        <f t="shared" ref="I32:N32" si="15">PERCENTILE(I26:I29,75%)</f>
        <v>2.9650548035951072</v>
      </c>
      <c r="J32" s="51">
        <f t="shared" si="15"/>
        <v>2.3426420477237215</v>
      </c>
      <c r="K32" s="51">
        <f t="shared" si="15"/>
        <v>2.0587783898943286</v>
      </c>
      <c r="L32" s="51">
        <f t="shared" si="15"/>
        <v>25.308652530779753</v>
      </c>
      <c r="M32" s="51">
        <f t="shared" si="15"/>
        <v>19.155204431257104</v>
      </c>
      <c r="N32" s="51">
        <f t="shared" si="15"/>
        <v>16.960195396409148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4.25" customHeight="1" x14ac:dyDescent="0.2">
      <c r="A33" s="35" t="s">
        <v>96</v>
      </c>
      <c r="B33" s="36"/>
      <c r="C33" s="37"/>
      <c r="D33" s="37"/>
      <c r="E33" s="37"/>
      <c r="F33" s="37"/>
      <c r="G33" s="37"/>
      <c r="H33" s="37"/>
      <c r="I33" s="52">
        <f t="shared" ref="I33:N33" si="16">MEDIAN(I26:I29)</f>
        <v>2.5757795368910523</v>
      </c>
      <c r="J33" s="52">
        <f t="shared" si="16"/>
        <v>2.0936983740862485</v>
      </c>
      <c r="K33" s="52">
        <f t="shared" si="16"/>
        <v>1.8505155046840089</v>
      </c>
      <c r="L33" s="52">
        <f t="shared" si="16"/>
        <v>21.383812729498164</v>
      </c>
      <c r="M33" s="52">
        <f t="shared" si="16"/>
        <v>17.353016345926832</v>
      </c>
      <c r="N33" s="52">
        <f t="shared" si="16"/>
        <v>15.285066669961202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4.25" customHeight="1" x14ac:dyDescent="0.2">
      <c r="A34" s="32" t="s">
        <v>97</v>
      </c>
      <c r="B34" s="11"/>
      <c r="C34" s="33"/>
      <c r="D34" s="33"/>
      <c r="E34" s="33"/>
      <c r="F34" s="33"/>
      <c r="G34" s="33"/>
      <c r="H34" s="49"/>
      <c r="I34" s="51">
        <f t="shared" ref="I34:N34" si="17">PERCENTILE(I26:I29,25%)</f>
        <v>2.0634772610310792</v>
      </c>
      <c r="J34" s="51">
        <f t="shared" si="17"/>
        <v>1.760352642811092</v>
      </c>
      <c r="K34" s="51">
        <f t="shared" si="17"/>
        <v>1.5622288443021788</v>
      </c>
      <c r="L34" s="51">
        <f t="shared" si="17"/>
        <v>18.158406432748539</v>
      </c>
      <c r="M34" s="51">
        <f t="shared" si="17"/>
        <v>16.055167393831077</v>
      </c>
      <c r="N34" s="51">
        <f t="shared" si="17"/>
        <v>13.89871944261788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4.25" customHeight="1" x14ac:dyDescent="0.2">
      <c r="A35" s="40" t="s">
        <v>98</v>
      </c>
      <c r="B35" s="41"/>
      <c r="C35" s="42"/>
      <c r="D35" s="42"/>
      <c r="E35" s="42"/>
      <c r="F35" s="42"/>
      <c r="G35" s="42"/>
      <c r="H35" s="42"/>
      <c r="I35" s="53">
        <f t="shared" ref="I35:N35" si="18">MIN(I26:I29)</f>
        <v>1.559711796417895</v>
      </c>
      <c r="J35" s="53">
        <f t="shared" si="18"/>
        <v>1.3018053867314952</v>
      </c>
      <c r="K35" s="53">
        <f t="shared" si="18"/>
        <v>1.1580675085794285</v>
      </c>
      <c r="L35" s="53">
        <f t="shared" si="18"/>
        <v>16.888888888888889</v>
      </c>
      <c r="M35" s="53">
        <f t="shared" si="18"/>
        <v>15.411913814955639</v>
      </c>
      <c r="N35" s="53">
        <f t="shared" si="18"/>
        <v>12.749003984063746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4.25" customHeight="1" x14ac:dyDescent="0.2">
      <c r="A36" s="18"/>
      <c r="B36" s="11"/>
      <c r="C36" s="11"/>
      <c r="D36" s="11"/>
      <c r="E36" s="11"/>
      <c r="F36" s="11"/>
      <c r="G36" s="11"/>
      <c r="H36" s="11"/>
      <c r="I36" s="19"/>
      <c r="J36" s="19"/>
      <c r="K36" s="19"/>
      <c r="L36" s="19"/>
      <c r="M36" s="19"/>
      <c r="N36" s="19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4.25" customHeight="1" x14ac:dyDescent="0.2">
      <c r="A37" s="35" t="s">
        <v>71</v>
      </c>
      <c r="B37" s="36"/>
      <c r="C37" s="37"/>
      <c r="D37" s="37"/>
      <c r="E37" s="37"/>
      <c r="F37" s="37"/>
      <c r="G37" s="37"/>
      <c r="H37" s="37"/>
      <c r="I37" s="52">
        <f t="shared" ref="I37" si="19">$H21/I21</f>
        <v>1.6701595446372992</v>
      </c>
      <c r="J37" s="54">
        <f>J33*$I$21</f>
        <v>63516.590385605741</v>
      </c>
      <c r="K37" s="54">
        <f>K33*$I$21</f>
        <v>56139.144381063918</v>
      </c>
      <c r="L37" s="54">
        <f>L33*L$21</f>
        <v>863.69219614443091</v>
      </c>
      <c r="M37" s="54">
        <f>M33*$L$21</f>
        <v>700.88833021198479</v>
      </c>
      <c r="N37" s="54">
        <f>N33*$L$21</f>
        <v>617.36384279973299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4.25" customHeight="1" x14ac:dyDescent="0.2">
      <c r="A38" s="11"/>
      <c r="B38" s="11"/>
      <c r="C38" s="11"/>
      <c r="D38" s="11"/>
      <c r="E38" s="11"/>
      <c r="F38" s="11"/>
      <c r="G38" s="11"/>
      <c r="H38" s="11"/>
      <c r="I38" s="19"/>
      <c r="J38" s="19"/>
      <c r="K38" s="19"/>
      <c r="L38" s="19"/>
      <c r="M38" s="19"/>
      <c r="N38" s="19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4.25" customHeight="1" x14ac:dyDescent="0.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4.25" customHeight="1" x14ac:dyDescent="0.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4.25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 t="s">
        <v>193</v>
      </c>
      <c r="K41" s="11" t="s">
        <v>194</v>
      </c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4.25" customHeight="1" x14ac:dyDescent="0.2">
      <c r="A42" s="11"/>
      <c r="B42" s="11"/>
      <c r="C42" s="11"/>
      <c r="D42" s="11"/>
      <c r="E42" s="11"/>
      <c r="F42" s="11"/>
      <c r="G42" s="11"/>
      <c r="H42" s="11"/>
      <c r="I42" s="11"/>
      <c r="J42" s="11" t="s">
        <v>195</v>
      </c>
      <c r="K42" s="11" t="s">
        <v>196</v>
      </c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4.25" customHeight="1" x14ac:dyDescent="0.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4.25" customHeight="1" x14ac:dyDescent="0.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4.25" customHeight="1" x14ac:dyDescent="0.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4.25" customHeight="1" x14ac:dyDescent="0.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4.25" customHeight="1" x14ac:dyDescent="0.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4.25" customHeight="1" x14ac:dyDescent="0.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4.25" customHeight="1" x14ac:dyDescent="0.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4.25" customHeight="1" x14ac:dyDescent="0.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4.25" customHeight="1" x14ac:dyDescent="0.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4.25" customHeight="1" x14ac:dyDescent="0.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4.25" customHeight="1" x14ac:dyDescent="0.2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4.25" customHeight="1" x14ac:dyDescent="0.2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4.25" customHeight="1" x14ac:dyDescent="0.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4.25" customHeight="1" x14ac:dyDescent="0.2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4.25" customHeight="1" x14ac:dyDescent="0.2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4.25" customHeight="1" x14ac:dyDescent="0.2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4.25" customHeight="1" x14ac:dyDescent="0.2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4.25" customHeight="1" x14ac:dyDescent="0.2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4.25" customHeight="1" x14ac:dyDescent="0.2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4.25" customHeight="1" x14ac:dyDescent="0.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4.25" customHeight="1" x14ac:dyDescent="0.2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4.25" customHeight="1" x14ac:dyDescent="0.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4.25" customHeight="1" x14ac:dyDescent="0.2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4.25" customHeight="1" x14ac:dyDescent="0.2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4.25" customHeight="1" x14ac:dyDescent="0.2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4.25" customHeight="1" x14ac:dyDescent="0.2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4.25" customHeight="1" x14ac:dyDescent="0.2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4.25" customHeight="1" x14ac:dyDescent="0.2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4.25" customHeight="1" x14ac:dyDescent="0.2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4.25" customHeight="1" x14ac:dyDescent="0.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4.25" customHeight="1" x14ac:dyDescent="0.2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4.25" customHeight="1" x14ac:dyDescent="0.2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4.25" customHeight="1" x14ac:dyDescent="0.2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4.25" customHeight="1" x14ac:dyDescent="0.2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4.25" customHeight="1" x14ac:dyDescent="0.2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4.25" customHeight="1" x14ac:dyDescent="0.2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4.25" customHeight="1" x14ac:dyDescent="0.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4.25" customHeight="1" x14ac:dyDescent="0.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4.25" customHeight="1" x14ac:dyDescent="0.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4.25" customHeight="1" x14ac:dyDescent="0.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4.25" customHeight="1" x14ac:dyDescent="0.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4.25" customHeight="1" x14ac:dyDescent="0.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4.25" customHeight="1" x14ac:dyDescent="0.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4.25" customHeight="1" x14ac:dyDescent="0.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4.25" customHeight="1" x14ac:dyDescent="0.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4.25" customHeight="1" x14ac:dyDescent="0.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4.25" customHeight="1" x14ac:dyDescent="0.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4.25" customHeight="1" x14ac:dyDescent="0.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4.25" customHeight="1" x14ac:dyDescent="0.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4.25" customHeight="1" x14ac:dyDescent="0.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4.25" customHeight="1" x14ac:dyDescent="0.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4.25" customHeight="1" x14ac:dyDescent="0.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4.25" customHeight="1" x14ac:dyDescent="0.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4.25" customHeight="1" x14ac:dyDescent="0.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4.25" customHeight="1" x14ac:dyDescent="0.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4.25" customHeight="1" x14ac:dyDescent="0.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4.25" customHeight="1" x14ac:dyDescent="0.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4.25" customHeight="1" x14ac:dyDescent="0.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4.25" customHeight="1" x14ac:dyDescent="0.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4.25" customHeight="1" x14ac:dyDescent="0.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4.25" customHeight="1" x14ac:dyDescent="0.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4.25" customHeight="1" x14ac:dyDescent="0.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4.25" customHeight="1" x14ac:dyDescent="0.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4.25" customHeight="1" x14ac:dyDescent="0.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4.25" customHeight="1" x14ac:dyDescent="0.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4.25" customHeight="1" x14ac:dyDescent="0.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4.25" customHeight="1" x14ac:dyDescent="0.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4.25" customHeight="1" x14ac:dyDescent="0.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4.25" customHeight="1" x14ac:dyDescent="0.2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4.25" customHeight="1" x14ac:dyDescent="0.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4.25" customHeight="1" x14ac:dyDescent="0.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4.25" customHeight="1" x14ac:dyDescent="0.2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4.25" customHeight="1" x14ac:dyDescent="0.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4.25" customHeight="1" x14ac:dyDescent="0.2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4.25" customHeight="1" x14ac:dyDescent="0.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4.25" customHeight="1" x14ac:dyDescent="0.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4.25" customHeight="1" x14ac:dyDescent="0.2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4.25" customHeight="1" x14ac:dyDescent="0.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4.25" customHeight="1" x14ac:dyDescent="0.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4.25" customHeight="1" x14ac:dyDescent="0.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4.25" customHeight="1" x14ac:dyDescent="0.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4.25" customHeight="1" x14ac:dyDescent="0.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4.25" customHeight="1" x14ac:dyDescent="0.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4.25" customHeight="1" x14ac:dyDescent="0.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4.25" customHeight="1" x14ac:dyDescent="0.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4.25" customHeight="1" x14ac:dyDescent="0.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4.25" customHeight="1" x14ac:dyDescent="0.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4.25" customHeight="1" x14ac:dyDescent="0.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4.25" customHeight="1" x14ac:dyDescent="0.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4.25" customHeight="1" x14ac:dyDescent="0.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4.25" customHeight="1" x14ac:dyDescent="0.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4.25" customHeight="1" x14ac:dyDescent="0.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4.25" customHeight="1" x14ac:dyDescent="0.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4.25" customHeight="1" x14ac:dyDescent="0.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4.25" customHeight="1" x14ac:dyDescent="0.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4.25" customHeight="1" x14ac:dyDescent="0.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4.25" customHeight="1" x14ac:dyDescent="0.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4.25" customHeight="1" x14ac:dyDescent="0.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4.25" customHeight="1" x14ac:dyDescent="0.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4.25" customHeight="1" x14ac:dyDescent="0.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4.25" customHeight="1" x14ac:dyDescent="0.2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4.25" customHeight="1" x14ac:dyDescent="0.2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4.25" customHeight="1" x14ac:dyDescent="0.2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4.25" customHeight="1" x14ac:dyDescent="0.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4.25" customHeight="1" x14ac:dyDescent="0.2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4.25" customHeight="1" x14ac:dyDescent="0.2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4.25" customHeight="1" x14ac:dyDescent="0.2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4.25" customHeight="1" x14ac:dyDescent="0.2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4.25" customHeight="1" x14ac:dyDescent="0.2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4.25" customHeight="1" x14ac:dyDescent="0.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4.25" customHeight="1" x14ac:dyDescent="0.2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4.25" customHeight="1" x14ac:dyDescent="0.2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4.25" customHeight="1" x14ac:dyDescent="0.2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4.25" customHeight="1" x14ac:dyDescent="0.2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4.25" customHeight="1" x14ac:dyDescent="0.2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4.25" customHeight="1" x14ac:dyDescent="0.2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4.25" customHeight="1" x14ac:dyDescent="0.2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4.25" customHeight="1" x14ac:dyDescent="0.2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4.25" customHeight="1" x14ac:dyDescent="0.2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4.25" customHeight="1" x14ac:dyDescent="0.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4.25" customHeight="1" x14ac:dyDescent="0.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4.25" customHeight="1" x14ac:dyDescent="0.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4.25" customHeight="1" x14ac:dyDescent="0.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4.25" customHeight="1" x14ac:dyDescent="0.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4.25" customHeight="1" x14ac:dyDescent="0.2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4.25" customHeight="1" x14ac:dyDescent="0.2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4.25" customHeight="1" x14ac:dyDescent="0.2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4.25" customHeight="1" x14ac:dyDescent="0.2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4.25" customHeight="1" x14ac:dyDescent="0.2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4.25" customHeight="1" x14ac:dyDescent="0.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4.25" customHeight="1" x14ac:dyDescent="0.2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4.25" customHeight="1" x14ac:dyDescent="0.2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4.25" customHeight="1" x14ac:dyDescent="0.2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4.25" customHeight="1" x14ac:dyDescent="0.2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4.25" customHeight="1" x14ac:dyDescent="0.2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4.25" customHeight="1" x14ac:dyDescent="0.2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4.25" customHeight="1" x14ac:dyDescent="0.2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4.25" customHeight="1" x14ac:dyDescent="0.2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4.25" customHeight="1" x14ac:dyDescent="0.2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4.25" customHeight="1" x14ac:dyDescent="0.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4.25" customHeight="1" x14ac:dyDescent="0.2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4.25" customHeight="1" x14ac:dyDescent="0.2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4.25" customHeight="1" x14ac:dyDescent="0.2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4.25" customHeight="1" x14ac:dyDescent="0.2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4.25" customHeight="1" x14ac:dyDescent="0.2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4.25" customHeight="1" x14ac:dyDescent="0.2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4.25" customHeight="1" x14ac:dyDescent="0.2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4.25" customHeight="1" x14ac:dyDescent="0.2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4.25" customHeight="1" x14ac:dyDescent="0.2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4.25" customHeight="1" x14ac:dyDescent="0.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4.25" customHeight="1" x14ac:dyDescent="0.2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4.25" customHeight="1" x14ac:dyDescent="0.2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4.25" customHeight="1" x14ac:dyDescent="0.2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4.25" customHeight="1" x14ac:dyDescent="0.2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4.25" customHeight="1" x14ac:dyDescent="0.2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4.25" customHeight="1" x14ac:dyDescent="0.2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4.25" customHeight="1" x14ac:dyDescent="0.2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4.25" customHeight="1" x14ac:dyDescent="0.2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4.25" customHeight="1" x14ac:dyDescent="0.2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4.25" customHeight="1" x14ac:dyDescent="0.2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4.25" customHeight="1" x14ac:dyDescent="0.2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4.25" customHeight="1" x14ac:dyDescent="0.2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4.25" customHeight="1" x14ac:dyDescent="0.2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4.25" customHeight="1" x14ac:dyDescent="0.2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4.25" customHeight="1" x14ac:dyDescent="0.2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4.25" customHeight="1" x14ac:dyDescent="0.2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4.25" customHeight="1" x14ac:dyDescent="0.2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4.25" customHeight="1" x14ac:dyDescent="0.2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4.25" customHeight="1" x14ac:dyDescent="0.2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4.25" customHeight="1" x14ac:dyDescent="0.2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4.25" customHeight="1" x14ac:dyDescent="0.2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4.25" customHeight="1" x14ac:dyDescent="0.2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4.25" customHeight="1" x14ac:dyDescent="0.2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4.25" customHeight="1" x14ac:dyDescent="0.2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4.25" customHeight="1" x14ac:dyDescent="0.2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4.25" customHeight="1" x14ac:dyDescent="0.2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4.25" customHeight="1" x14ac:dyDescent="0.2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4.25" customHeight="1" x14ac:dyDescent="0.2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4.25" customHeight="1" x14ac:dyDescent="0.2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4.25" customHeight="1" x14ac:dyDescent="0.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4.25" customHeight="1" x14ac:dyDescent="0.2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4.25" customHeight="1" x14ac:dyDescent="0.2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4.25" customHeight="1" x14ac:dyDescent="0.2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4.25" customHeight="1" x14ac:dyDescent="0.2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4.25" customHeight="1" x14ac:dyDescent="0.2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4.25" customHeight="1" x14ac:dyDescent="0.2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4.25" customHeight="1" x14ac:dyDescent="0.2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4.25" customHeight="1" x14ac:dyDescent="0.2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4.25" customHeight="1" x14ac:dyDescent="0.2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4.25" customHeight="1" x14ac:dyDescent="0.2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4.25" customHeight="1" x14ac:dyDescent="0.2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4.25" customHeight="1" x14ac:dyDescent="0.2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4.25" customHeight="1" x14ac:dyDescent="0.2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4.25" customHeight="1" x14ac:dyDescent="0.2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4.25" customHeight="1" x14ac:dyDescent="0.2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4.25" customHeight="1" x14ac:dyDescent="0.2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4.25" customHeight="1" x14ac:dyDescent="0.2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4.25" customHeight="1" x14ac:dyDescent="0.2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4.25" customHeight="1" x14ac:dyDescent="0.2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4.25" customHeight="1" x14ac:dyDescent="0.2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4.25" customHeight="1" x14ac:dyDescent="0.2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4.25" customHeight="1" x14ac:dyDescent="0.2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4.25" customHeight="1" x14ac:dyDescent="0.2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4.25" customHeight="1" x14ac:dyDescent="0.2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4.25" customHeight="1" x14ac:dyDescent="0.2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4.25" customHeight="1" x14ac:dyDescent="0.2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4.25" customHeight="1" x14ac:dyDescent="0.2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4.25" customHeight="1" x14ac:dyDescent="0.2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4.25" customHeight="1" x14ac:dyDescent="0.2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4.25" customHeight="1" x14ac:dyDescent="0.2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4.25" customHeight="1" x14ac:dyDescent="0.2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4.25" customHeight="1" x14ac:dyDescent="0.2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4.25" customHeight="1" x14ac:dyDescent="0.2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4.25" customHeight="1" x14ac:dyDescent="0.2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4.25" customHeight="1" x14ac:dyDescent="0.2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4.25" customHeight="1" x14ac:dyDescent="0.2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4.25" customHeight="1" x14ac:dyDescent="0.2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4.25" customHeight="1" x14ac:dyDescent="0.2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4.25" customHeight="1" x14ac:dyDescent="0.2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4.25" customHeight="1" x14ac:dyDescent="0.2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4.25" customHeight="1" x14ac:dyDescent="0.2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4.25" customHeight="1" x14ac:dyDescent="0.2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4.25" customHeight="1" x14ac:dyDescent="0.2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4.25" customHeight="1" x14ac:dyDescent="0.2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4.25" customHeight="1" x14ac:dyDescent="0.2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4.25" customHeight="1" x14ac:dyDescent="0.2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4.25" customHeight="1" x14ac:dyDescent="0.2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4.25" customHeight="1" x14ac:dyDescent="0.2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4.25" customHeight="1" x14ac:dyDescent="0.2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4.25" customHeight="1" x14ac:dyDescent="0.2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4.25" customHeight="1" x14ac:dyDescent="0.2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4.25" customHeight="1" x14ac:dyDescent="0.2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4.25" customHeight="1" x14ac:dyDescent="0.2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4.25" customHeight="1" x14ac:dyDescent="0.2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4.25" customHeight="1" x14ac:dyDescent="0.2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4.25" customHeight="1" x14ac:dyDescent="0.2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4.25" customHeight="1" x14ac:dyDescent="0.2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4.25" customHeight="1" x14ac:dyDescent="0.2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4.25" customHeight="1" x14ac:dyDescent="0.2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4.25" customHeight="1" x14ac:dyDescent="0.2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4.25" customHeight="1" x14ac:dyDescent="0.2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4.25" customHeight="1" x14ac:dyDescent="0.2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4.25" customHeight="1" x14ac:dyDescent="0.2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4.25" customHeight="1" x14ac:dyDescent="0.2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4.25" customHeight="1" x14ac:dyDescent="0.2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4.25" customHeight="1" x14ac:dyDescent="0.2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4.25" customHeight="1" x14ac:dyDescent="0.2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4.25" customHeight="1" x14ac:dyDescent="0.2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4.25" customHeight="1" x14ac:dyDescent="0.2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4.25" customHeight="1" x14ac:dyDescent="0.2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4.25" customHeight="1" x14ac:dyDescent="0.2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4.25" customHeight="1" x14ac:dyDescent="0.2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4.25" customHeight="1" x14ac:dyDescent="0.2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4.25" customHeight="1" x14ac:dyDescent="0.2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4.25" customHeight="1" x14ac:dyDescent="0.2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4.25" customHeight="1" x14ac:dyDescent="0.2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4.25" customHeight="1" x14ac:dyDescent="0.2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4.25" customHeight="1" x14ac:dyDescent="0.2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4.25" customHeight="1" x14ac:dyDescent="0.2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4.25" customHeight="1" x14ac:dyDescent="0.2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4.25" customHeight="1" x14ac:dyDescent="0.2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4.25" customHeight="1" x14ac:dyDescent="0.2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4.25" customHeight="1" x14ac:dyDescent="0.2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4.25" customHeight="1" x14ac:dyDescent="0.2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4.25" customHeight="1" x14ac:dyDescent="0.2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4.25" customHeight="1" x14ac:dyDescent="0.2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4.25" customHeight="1" x14ac:dyDescent="0.2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4.25" customHeight="1" x14ac:dyDescent="0.2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4.25" customHeight="1" x14ac:dyDescent="0.2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4.25" customHeight="1" x14ac:dyDescent="0.2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4.25" customHeight="1" x14ac:dyDescent="0.2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4.25" customHeight="1" x14ac:dyDescent="0.2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4.25" customHeight="1" x14ac:dyDescent="0.2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4.25" customHeight="1" x14ac:dyDescent="0.2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4.25" customHeight="1" x14ac:dyDescent="0.2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4.25" customHeight="1" x14ac:dyDescent="0.2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4.25" customHeight="1" x14ac:dyDescent="0.2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4.25" customHeight="1" x14ac:dyDescent="0.2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4.25" customHeight="1" x14ac:dyDescent="0.2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4.25" customHeight="1" x14ac:dyDescent="0.2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4.25" customHeight="1" x14ac:dyDescent="0.2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4.25" customHeight="1" x14ac:dyDescent="0.2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4.25" customHeight="1" x14ac:dyDescent="0.2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4.25" customHeight="1" x14ac:dyDescent="0.2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4.25" customHeight="1" x14ac:dyDescent="0.2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4.25" customHeight="1" x14ac:dyDescent="0.2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4.25" customHeight="1" x14ac:dyDescent="0.2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4.25" customHeight="1" x14ac:dyDescent="0.2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4.25" customHeight="1" x14ac:dyDescent="0.2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4.25" customHeight="1" x14ac:dyDescent="0.2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4.25" customHeight="1" x14ac:dyDescent="0.2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4.25" customHeight="1" x14ac:dyDescent="0.2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4.25" customHeight="1" x14ac:dyDescent="0.2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4.25" customHeight="1" x14ac:dyDescent="0.2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4.25" customHeight="1" x14ac:dyDescent="0.2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4.25" customHeight="1" x14ac:dyDescent="0.2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4.25" customHeight="1" x14ac:dyDescent="0.2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4.25" customHeight="1" x14ac:dyDescent="0.2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4.25" customHeight="1" x14ac:dyDescent="0.2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4.25" customHeight="1" x14ac:dyDescent="0.2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4.25" customHeight="1" x14ac:dyDescent="0.2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4.25" customHeight="1" x14ac:dyDescent="0.2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4.25" customHeight="1" x14ac:dyDescent="0.2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4.25" customHeight="1" x14ac:dyDescent="0.2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4.25" customHeight="1" x14ac:dyDescent="0.2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4.25" customHeight="1" x14ac:dyDescent="0.2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4.25" customHeight="1" x14ac:dyDescent="0.2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4.25" customHeight="1" x14ac:dyDescent="0.2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4.25" customHeight="1" x14ac:dyDescent="0.2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4.25" customHeight="1" x14ac:dyDescent="0.2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4.25" customHeight="1" x14ac:dyDescent="0.2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4.25" customHeight="1" x14ac:dyDescent="0.2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4.25" customHeight="1" x14ac:dyDescent="0.2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4.25" customHeight="1" x14ac:dyDescent="0.2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4.25" customHeight="1" x14ac:dyDescent="0.2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4.25" customHeight="1" x14ac:dyDescent="0.2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4.25" customHeight="1" x14ac:dyDescent="0.2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4.25" customHeight="1" x14ac:dyDescent="0.2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4.25" customHeight="1" x14ac:dyDescent="0.2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4.25" customHeight="1" x14ac:dyDescent="0.2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4.25" customHeight="1" x14ac:dyDescent="0.2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4.25" customHeight="1" x14ac:dyDescent="0.2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4.25" customHeight="1" x14ac:dyDescent="0.2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4.25" customHeight="1" x14ac:dyDescent="0.2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4.25" customHeight="1" x14ac:dyDescent="0.2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4.25" customHeight="1" x14ac:dyDescent="0.2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4.25" customHeight="1" x14ac:dyDescent="0.2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4.25" customHeight="1" x14ac:dyDescent="0.2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4.25" customHeight="1" x14ac:dyDescent="0.2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4.25" customHeight="1" x14ac:dyDescent="0.2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4.25" customHeight="1" x14ac:dyDescent="0.2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4.25" customHeight="1" x14ac:dyDescent="0.2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4.25" customHeight="1" x14ac:dyDescent="0.2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4.25" customHeight="1" x14ac:dyDescent="0.2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4.25" customHeight="1" x14ac:dyDescent="0.2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4.25" customHeight="1" x14ac:dyDescent="0.2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4.25" customHeight="1" x14ac:dyDescent="0.2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4.25" customHeight="1" x14ac:dyDescent="0.2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4.25" customHeight="1" x14ac:dyDescent="0.2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4.25" customHeight="1" x14ac:dyDescent="0.2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4.25" customHeight="1" x14ac:dyDescent="0.2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4.25" customHeight="1" x14ac:dyDescent="0.2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4.25" customHeight="1" x14ac:dyDescent="0.2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4.25" customHeight="1" x14ac:dyDescent="0.2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4.25" customHeight="1" x14ac:dyDescent="0.2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4.25" customHeight="1" x14ac:dyDescent="0.2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4.25" customHeight="1" x14ac:dyDescent="0.2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4.25" customHeight="1" x14ac:dyDescent="0.2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4.25" customHeight="1" x14ac:dyDescent="0.2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4.25" customHeight="1" x14ac:dyDescent="0.2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4.25" customHeight="1" x14ac:dyDescent="0.2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4.25" customHeight="1" x14ac:dyDescent="0.2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4.25" customHeight="1" x14ac:dyDescent="0.2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4.25" customHeight="1" x14ac:dyDescent="0.2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4.25" customHeight="1" x14ac:dyDescent="0.2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4.25" customHeight="1" x14ac:dyDescent="0.2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4.25" customHeight="1" x14ac:dyDescent="0.2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4.25" customHeight="1" x14ac:dyDescent="0.2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4.25" customHeight="1" x14ac:dyDescent="0.2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4.25" customHeight="1" x14ac:dyDescent="0.2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4.25" customHeight="1" x14ac:dyDescent="0.2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4.25" customHeight="1" x14ac:dyDescent="0.2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4.25" customHeight="1" x14ac:dyDescent="0.2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4.25" customHeight="1" x14ac:dyDescent="0.2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4.25" customHeight="1" x14ac:dyDescent="0.2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4.25" customHeight="1" x14ac:dyDescent="0.2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4.25" customHeight="1" x14ac:dyDescent="0.2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4.25" customHeight="1" x14ac:dyDescent="0.2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4.25" customHeight="1" x14ac:dyDescent="0.2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4.25" customHeight="1" x14ac:dyDescent="0.2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4.25" customHeight="1" x14ac:dyDescent="0.2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4.25" customHeight="1" x14ac:dyDescent="0.2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4.25" customHeight="1" x14ac:dyDescent="0.2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4.25" customHeight="1" x14ac:dyDescent="0.2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4.25" customHeight="1" x14ac:dyDescent="0.2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4.25" customHeight="1" x14ac:dyDescent="0.2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4.25" customHeight="1" x14ac:dyDescent="0.2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4.25" customHeight="1" x14ac:dyDescent="0.2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4.25" customHeight="1" x14ac:dyDescent="0.2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4.25" customHeight="1" x14ac:dyDescent="0.2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4.25" customHeight="1" x14ac:dyDescent="0.2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4.25" customHeight="1" x14ac:dyDescent="0.2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4.25" customHeight="1" x14ac:dyDescent="0.2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4.25" customHeight="1" x14ac:dyDescent="0.2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4.25" customHeight="1" x14ac:dyDescent="0.2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4.25" customHeight="1" x14ac:dyDescent="0.2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4.25" customHeight="1" x14ac:dyDescent="0.2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4.25" customHeight="1" x14ac:dyDescent="0.2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4.25" customHeight="1" x14ac:dyDescent="0.2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4.25" customHeight="1" x14ac:dyDescent="0.2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4.25" customHeight="1" x14ac:dyDescent="0.2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4.25" customHeight="1" x14ac:dyDescent="0.2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4.25" customHeight="1" x14ac:dyDescent="0.2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4.25" customHeight="1" x14ac:dyDescent="0.2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4.25" customHeight="1" x14ac:dyDescent="0.2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4.25" customHeight="1" x14ac:dyDescent="0.2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4.25" customHeight="1" x14ac:dyDescent="0.2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4.25" customHeight="1" x14ac:dyDescent="0.2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4.25" customHeight="1" x14ac:dyDescent="0.2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4.25" customHeight="1" x14ac:dyDescent="0.2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4.25" customHeight="1" x14ac:dyDescent="0.2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4.25" customHeight="1" x14ac:dyDescent="0.2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4.25" customHeight="1" x14ac:dyDescent="0.2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4.25" customHeight="1" x14ac:dyDescent="0.2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4.25" customHeight="1" x14ac:dyDescent="0.2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4.25" customHeight="1" x14ac:dyDescent="0.2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4.25" customHeight="1" x14ac:dyDescent="0.2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4.25" customHeight="1" x14ac:dyDescent="0.2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4.25" customHeight="1" x14ac:dyDescent="0.2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4.25" customHeight="1" x14ac:dyDescent="0.2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4.25" customHeight="1" x14ac:dyDescent="0.2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4.25" customHeight="1" x14ac:dyDescent="0.2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4.25" customHeight="1" x14ac:dyDescent="0.2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4.25" customHeight="1" x14ac:dyDescent="0.2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4.25" customHeight="1" x14ac:dyDescent="0.2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4.25" customHeight="1" x14ac:dyDescent="0.2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4.25" customHeight="1" x14ac:dyDescent="0.2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4.25" customHeight="1" x14ac:dyDescent="0.2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4.25" customHeight="1" x14ac:dyDescent="0.2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4.25" customHeight="1" x14ac:dyDescent="0.2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4.25" customHeight="1" x14ac:dyDescent="0.2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4.25" customHeight="1" x14ac:dyDescent="0.2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4.25" customHeight="1" x14ac:dyDescent="0.2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4.25" customHeight="1" x14ac:dyDescent="0.2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4.25" customHeight="1" x14ac:dyDescent="0.2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4.25" customHeight="1" x14ac:dyDescent="0.2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4.25" customHeight="1" x14ac:dyDescent="0.2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4.25" customHeight="1" x14ac:dyDescent="0.2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4.25" customHeight="1" x14ac:dyDescent="0.2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4.25" customHeight="1" x14ac:dyDescent="0.2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4.25" customHeight="1" x14ac:dyDescent="0.2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4.25" customHeight="1" x14ac:dyDescent="0.2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4.25" customHeight="1" x14ac:dyDescent="0.2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4.25" customHeight="1" x14ac:dyDescent="0.2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4.25" customHeight="1" x14ac:dyDescent="0.2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4.25" customHeight="1" x14ac:dyDescent="0.2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4.25" customHeight="1" x14ac:dyDescent="0.2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4.25" customHeight="1" x14ac:dyDescent="0.2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4.25" customHeight="1" x14ac:dyDescent="0.2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4.25" customHeight="1" x14ac:dyDescent="0.2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4.25" customHeight="1" x14ac:dyDescent="0.2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4.25" customHeight="1" x14ac:dyDescent="0.2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4.25" customHeight="1" x14ac:dyDescent="0.2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4.25" customHeight="1" x14ac:dyDescent="0.2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4.25" customHeight="1" x14ac:dyDescent="0.2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4.25" customHeight="1" x14ac:dyDescent="0.2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4.25" customHeight="1" x14ac:dyDescent="0.2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4.25" customHeight="1" x14ac:dyDescent="0.2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4.25" customHeight="1" x14ac:dyDescent="0.2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4.25" customHeight="1" x14ac:dyDescent="0.2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4.25" customHeight="1" x14ac:dyDescent="0.2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4.25" customHeight="1" x14ac:dyDescent="0.2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4.25" customHeight="1" x14ac:dyDescent="0.2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4.25" customHeight="1" x14ac:dyDescent="0.2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4.25" customHeight="1" x14ac:dyDescent="0.2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4.25" customHeight="1" x14ac:dyDescent="0.2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4.25" customHeight="1" x14ac:dyDescent="0.2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4.25" customHeight="1" x14ac:dyDescent="0.2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4.25" customHeight="1" x14ac:dyDescent="0.2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4.25" customHeight="1" x14ac:dyDescent="0.2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4.25" customHeight="1" x14ac:dyDescent="0.2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4.25" customHeight="1" x14ac:dyDescent="0.2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4.25" customHeight="1" x14ac:dyDescent="0.2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4.25" customHeight="1" x14ac:dyDescent="0.2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4.25" customHeight="1" x14ac:dyDescent="0.2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4.25" customHeight="1" x14ac:dyDescent="0.2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4.25" customHeight="1" x14ac:dyDescent="0.2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4.25" customHeight="1" x14ac:dyDescent="0.2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4.25" customHeight="1" x14ac:dyDescent="0.2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4.25" customHeight="1" x14ac:dyDescent="0.2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4.25" customHeight="1" x14ac:dyDescent="0.2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4.25" customHeight="1" x14ac:dyDescent="0.2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4.25" customHeight="1" x14ac:dyDescent="0.2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4.25" customHeight="1" x14ac:dyDescent="0.2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4.25" customHeight="1" x14ac:dyDescent="0.2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4.25" customHeight="1" x14ac:dyDescent="0.2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4.25" customHeight="1" x14ac:dyDescent="0.2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4.25" customHeight="1" x14ac:dyDescent="0.2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4.25" customHeight="1" x14ac:dyDescent="0.2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4.25" customHeight="1" x14ac:dyDescent="0.2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4.25" customHeight="1" x14ac:dyDescent="0.2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4.25" customHeight="1" x14ac:dyDescent="0.2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4.25" customHeight="1" x14ac:dyDescent="0.2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4.25" customHeight="1" x14ac:dyDescent="0.2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4.25" customHeight="1" x14ac:dyDescent="0.2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4.25" customHeight="1" x14ac:dyDescent="0.2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4.25" customHeight="1" x14ac:dyDescent="0.2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4.25" customHeight="1" x14ac:dyDescent="0.2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4.25" customHeight="1" x14ac:dyDescent="0.2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4.25" customHeight="1" x14ac:dyDescent="0.2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4.25" customHeight="1" x14ac:dyDescent="0.2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4.25" customHeight="1" x14ac:dyDescent="0.2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4.25" customHeight="1" x14ac:dyDescent="0.2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4.25" customHeight="1" x14ac:dyDescent="0.2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4.25" customHeight="1" x14ac:dyDescent="0.2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4.25" customHeight="1" x14ac:dyDescent="0.2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4.25" customHeight="1" x14ac:dyDescent="0.2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4.25" customHeight="1" x14ac:dyDescent="0.2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4.25" customHeight="1" x14ac:dyDescent="0.2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4.25" customHeight="1" x14ac:dyDescent="0.2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4.25" customHeight="1" x14ac:dyDescent="0.2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4.25" customHeight="1" x14ac:dyDescent="0.2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4.25" customHeight="1" x14ac:dyDescent="0.2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4.25" customHeight="1" x14ac:dyDescent="0.2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4.25" customHeight="1" x14ac:dyDescent="0.2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4.25" customHeight="1" x14ac:dyDescent="0.2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4.25" customHeight="1" x14ac:dyDescent="0.2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4.25" customHeight="1" x14ac:dyDescent="0.2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4.25" customHeight="1" x14ac:dyDescent="0.2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4.25" customHeight="1" x14ac:dyDescent="0.2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4.25" customHeight="1" x14ac:dyDescent="0.2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4.25" customHeight="1" x14ac:dyDescent="0.2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4.25" customHeight="1" x14ac:dyDescent="0.2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4.25" customHeight="1" x14ac:dyDescent="0.2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4.25" customHeight="1" x14ac:dyDescent="0.2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4.25" customHeight="1" x14ac:dyDescent="0.2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4.25" customHeight="1" x14ac:dyDescent="0.2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4.25" customHeight="1" x14ac:dyDescent="0.2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4.25" customHeight="1" x14ac:dyDescent="0.2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4.25" customHeight="1" x14ac:dyDescent="0.2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4.25" customHeight="1" x14ac:dyDescent="0.2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4.25" customHeight="1" x14ac:dyDescent="0.2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4.25" customHeight="1" x14ac:dyDescent="0.2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4.25" customHeight="1" x14ac:dyDescent="0.2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4.25" customHeight="1" x14ac:dyDescent="0.2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4.25" customHeight="1" x14ac:dyDescent="0.2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4.25" customHeight="1" x14ac:dyDescent="0.2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4.25" customHeight="1" x14ac:dyDescent="0.2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4.25" customHeight="1" x14ac:dyDescent="0.2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4.25" customHeight="1" x14ac:dyDescent="0.2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4.25" customHeight="1" x14ac:dyDescent="0.2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4.25" customHeight="1" x14ac:dyDescent="0.2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4.25" customHeight="1" x14ac:dyDescent="0.2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4.25" customHeight="1" x14ac:dyDescent="0.2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4.25" customHeight="1" x14ac:dyDescent="0.2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4.25" customHeight="1" x14ac:dyDescent="0.2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4.25" customHeight="1" x14ac:dyDescent="0.2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4.25" customHeight="1" x14ac:dyDescent="0.2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4.25" customHeight="1" x14ac:dyDescent="0.2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4.25" customHeight="1" x14ac:dyDescent="0.2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4.25" customHeight="1" x14ac:dyDescent="0.2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4.25" customHeight="1" x14ac:dyDescent="0.2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4.25" customHeight="1" x14ac:dyDescent="0.2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4.25" customHeight="1" x14ac:dyDescent="0.2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4.25" customHeight="1" x14ac:dyDescent="0.2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4.25" customHeight="1" x14ac:dyDescent="0.2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4.25" customHeight="1" x14ac:dyDescent="0.2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4.25" customHeight="1" x14ac:dyDescent="0.2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4.25" customHeight="1" x14ac:dyDescent="0.2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4.25" customHeight="1" x14ac:dyDescent="0.2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4.25" customHeight="1" x14ac:dyDescent="0.2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4.25" customHeight="1" x14ac:dyDescent="0.2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4.25" customHeight="1" x14ac:dyDescent="0.2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4.25" customHeight="1" x14ac:dyDescent="0.2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4.25" customHeight="1" x14ac:dyDescent="0.2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4.25" customHeight="1" x14ac:dyDescent="0.2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4.25" customHeight="1" x14ac:dyDescent="0.2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4.25" customHeight="1" x14ac:dyDescent="0.2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4.25" customHeight="1" x14ac:dyDescent="0.2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4.25" customHeight="1" x14ac:dyDescent="0.2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4.25" customHeight="1" x14ac:dyDescent="0.2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4.25" customHeight="1" x14ac:dyDescent="0.2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4.25" customHeight="1" x14ac:dyDescent="0.2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4.25" customHeight="1" x14ac:dyDescent="0.2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4.25" customHeight="1" x14ac:dyDescent="0.2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4.25" customHeight="1" x14ac:dyDescent="0.2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4.25" customHeight="1" x14ac:dyDescent="0.2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4.25" customHeight="1" x14ac:dyDescent="0.2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4.25" customHeight="1" x14ac:dyDescent="0.2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4.25" customHeight="1" x14ac:dyDescent="0.2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4.25" customHeight="1" x14ac:dyDescent="0.2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4.25" customHeight="1" x14ac:dyDescent="0.2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4.25" customHeight="1" x14ac:dyDescent="0.2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4.25" customHeight="1" x14ac:dyDescent="0.2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4.25" customHeight="1" x14ac:dyDescent="0.2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4.25" customHeight="1" x14ac:dyDescent="0.2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4.25" customHeight="1" x14ac:dyDescent="0.2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4.25" customHeight="1" x14ac:dyDescent="0.2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4.25" customHeight="1" x14ac:dyDescent="0.2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4.25" customHeight="1" x14ac:dyDescent="0.2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4.25" customHeight="1" x14ac:dyDescent="0.2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4.25" customHeight="1" x14ac:dyDescent="0.2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4.25" customHeight="1" x14ac:dyDescent="0.2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4.25" customHeight="1" x14ac:dyDescent="0.2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4.25" customHeight="1" x14ac:dyDescent="0.2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4.25" customHeight="1" x14ac:dyDescent="0.2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4.25" customHeight="1" x14ac:dyDescent="0.2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4.25" customHeight="1" x14ac:dyDescent="0.2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4.25" customHeight="1" x14ac:dyDescent="0.2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4.25" customHeight="1" x14ac:dyDescent="0.2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4.25" customHeight="1" x14ac:dyDescent="0.2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4.25" customHeight="1" x14ac:dyDescent="0.2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4.25" customHeight="1" x14ac:dyDescent="0.2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4.25" customHeight="1" x14ac:dyDescent="0.2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4.25" customHeight="1" x14ac:dyDescent="0.2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4.25" customHeight="1" x14ac:dyDescent="0.2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4.25" customHeight="1" x14ac:dyDescent="0.2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4.25" customHeight="1" x14ac:dyDescent="0.2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4.25" customHeight="1" x14ac:dyDescent="0.2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4.25" customHeight="1" x14ac:dyDescent="0.2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4.25" customHeight="1" x14ac:dyDescent="0.2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4.25" customHeight="1" x14ac:dyDescent="0.2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4.25" customHeight="1" x14ac:dyDescent="0.2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4.25" customHeight="1" x14ac:dyDescent="0.2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4.25" customHeight="1" x14ac:dyDescent="0.2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4.25" customHeight="1" x14ac:dyDescent="0.2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4.25" customHeight="1" x14ac:dyDescent="0.2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4.25" customHeight="1" x14ac:dyDescent="0.2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4.25" customHeight="1" x14ac:dyDescent="0.2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4.25" customHeight="1" x14ac:dyDescent="0.2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4.25" customHeight="1" x14ac:dyDescent="0.2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4.25" customHeight="1" x14ac:dyDescent="0.2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4.25" customHeight="1" x14ac:dyDescent="0.2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4.25" customHeight="1" x14ac:dyDescent="0.2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4.25" customHeight="1" x14ac:dyDescent="0.2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4.25" customHeight="1" x14ac:dyDescent="0.2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4.25" customHeight="1" x14ac:dyDescent="0.2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4.25" customHeight="1" x14ac:dyDescent="0.2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4.25" customHeight="1" x14ac:dyDescent="0.2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4.25" customHeight="1" x14ac:dyDescent="0.2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4.25" customHeight="1" x14ac:dyDescent="0.2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4.25" customHeight="1" x14ac:dyDescent="0.2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4.25" customHeight="1" x14ac:dyDescent="0.2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4.25" customHeight="1" x14ac:dyDescent="0.2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4.25" customHeight="1" x14ac:dyDescent="0.2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4.25" customHeight="1" x14ac:dyDescent="0.2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4.25" customHeight="1" x14ac:dyDescent="0.2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4.25" customHeight="1" x14ac:dyDescent="0.2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4.25" customHeight="1" x14ac:dyDescent="0.2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4.25" customHeight="1" x14ac:dyDescent="0.2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4.25" customHeight="1" x14ac:dyDescent="0.2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4.25" customHeight="1" x14ac:dyDescent="0.2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4.25" customHeight="1" x14ac:dyDescent="0.2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4.25" customHeight="1" x14ac:dyDescent="0.2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4.25" customHeight="1" x14ac:dyDescent="0.2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4.25" customHeight="1" x14ac:dyDescent="0.2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4.25" customHeight="1" x14ac:dyDescent="0.2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4.25" customHeight="1" x14ac:dyDescent="0.2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4.25" customHeight="1" x14ac:dyDescent="0.2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4.25" customHeight="1" x14ac:dyDescent="0.2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4.25" customHeight="1" x14ac:dyDescent="0.2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4.25" customHeight="1" x14ac:dyDescent="0.2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4.25" customHeight="1" x14ac:dyDescent="0.2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4.25" customHeight="1" x14ac:dyDescent="0.2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4.25" customHeight="1" x14ac:dyDescent="0.2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4.25" customHeight="1" x14ac:dyDescent="0.2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4.25" customHeight="1" x14ac:dyDescent="0.2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4.25" customHeight="1" x14ac:dyDescent="0.2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4.25" customHeight="1" x14ac:dyDescent="0.2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4.25" customHeight="1" x14ac:dyDescent="0.2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4.25" customHeight="1" x14ac:dyDescent="0.2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4.25" customHeight="1" x14ac:dyDescent="0.2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4.25" customHeight="1" x14ac:dyDescent="0.2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4.25" customHeight="1" x14ac:dyDescent="0.2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4.25" customHeight="1" x14ac:dyDescent="0.2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4.25" customHeight="1" x14ac:dyDescent="0.2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4.25" customHeight="1" x14ac:dyDescent="0.2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4.25" customHeight="1" x14ac:dyDescent="0.2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4.25" customHeight="1" x14ac:dyDescent="0.2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4.25" customHeight="1" x14ac:dyDescent="0.2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4.25" customHeight="1" x14ac:dyDescent="0.2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4.25" customHeight="1" x14ac:dyDescent="0.2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4.25" customHeight="1" x14ac:dyDescent="0.2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4.25" customHeight="1" x14ac:dyDescent="0.2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4.25" customHeight="1" x14ac:dyDescent="0.2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4.25" customHeight="1" x14ac:dyDescent="0.2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4.25" customHeight="1" x14ac:dyDescent="0.2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4.25" customHeight="1" x14ac:dyDescent="0.2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4.25" customHeight="1" x14ac:dyDescent="0.2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4.25" customHeight="1" x14ac:dyDescent="0.2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4.25" customHeight="1" x14ac:dyDescent="0.2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4.25" customHeight="1" x14ac:dyDescent="0.2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4.25" customHeight="1" x14ac:dyDescent="0.2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4.25" customHeight="1" x14ac:dyDescent="0.2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4.25" customHeight="1" x14ac:dyDescent="0.2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4.25" customHeight="1" x14ac:dyDescent="0.2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4.25" customHeight="1" x14ac:dyDescent="0.2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4.25" customHeight="1" x14ac:dyDescent="0.2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4.25" customHeight="1" x14ac:dyDescent="0.2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4.25" customHeight="1" x14ac:dyDescent="0.2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4.25" customHeight="1" x14ac:dyDescent="0.2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4.25" customHeight="1" x14ac:dyDescent="0.2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4.25" customHeight="1" x14ac:dyDescent="0.2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4.25" customHeight="1" x14ac:dyDescent="0.2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4.25" customHeight="1" x14ac:dyDescent="0.2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4.25" customHeight="1" x14ac:dyDescent="0.2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4.25" customHeight="1" x14ac:dyDescent="0.2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4.25" customHeight="1" x14ac:dyDescent="0.2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4.25" customHeight="1" x14ac:dyDescent="0.2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4.25" customHeight="1" x14ac:dyDescent="0.2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4.25" customHeight="1" x14ac:dyDescent="0.2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4.25" customHeight="1" x14ac:dyDescent="0.2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4.25" customHeight="1" x14ac:dyDescent="0.2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4.25" customHeight="1" x14ac:dyDescent="0.2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4.25" customHeight="1" x14ac:dyDescent="0.2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4.25" customHeight="1" x14ac:dyDescent="0.2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4.25" customHeight="1" x14ac:dyDescent="0.2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4.25" customHeight="1" x14ac:dyDescent="0.2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4.25" customHeight="1" x14ac:dyDescent="0.2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4.25" customHeight="1" x14ac:dyDescent="0.2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4.25" customHeight="1" x14ac:dyDescent="0.2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4.25" customHeight="1" x14ac:dyDescent="0.2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4.25" customHeight="1" x14ac:dyDescent="0.2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4.25" customHeight="1" x14ac:dyDescent="0.2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4.25" customHeight="1" x14ac:dyDescent="0.2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4.25" customHeight="1" x14ac:dyDescent="0.2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4.25" customHeight="1" x14ac:dyDescent="0.2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4.25" customHeight="1" x14ac:dyDescent="0.2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4.25" customHeight="1" x14ac:dyDescent="0.2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4.25" customHeight="1" x14ac:dyDescent="0.2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4.25" customHeight="1" x14ac:dyDescent="0.2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4.25" customHeight="1" x14ac:dyDescent="0.2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4.25" customHeight="1" x14ac:dyDescent="0.2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4.25" customHeight="1" x14ac:dyDescent="0.2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4.25" customHeight="1" x14ac:dyDescent="0.2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4.25" customHeight="1" x14ac:dyDescent="0.2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4.25" customHeight="1" x14ac:dyDescent="0.2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4.25" customHeight="1" x14ac:dyDescent="0.2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4.25" customHeight="1" x14ac:dyDescent="0.2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4.25" customHeight="1" x14ac:dyDescent="0.2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4.25" customHeight="1" x14ac:dyDescent="0.2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4.25" customHeight="1" x14ac:dyDescent="0.2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4.25" customHeight="1" x14ac:dyDescent="0.2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4.25" customHeight="1" x14ac:dyDescent="0.2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4.25" customHeight="1" x14ac:dyDescent="0.2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4.25" customHeight="1" x14ac:dyDescent="0.2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4.25" customHeight="1" x14ac:dyDescent="0.2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4.25" customHeight="1" x14ac:dyDescent="0.2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4.25" customHeight="1" x14ac:dyDescent="0.2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4.25" customHeight="1" x14ac:dyDescent="0.2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4.25" customHeight="1" x14ac:dyDescent="0.2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4.25" customHeight="1" x14ac:dyDescent="0.2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4.25" customHeight="1" x14ac:dyDescent="0.2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4.25" customHeight="1" x14ac:dyDescent="0.2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4.25" customHeight="1" x14ac:dyDescent="0.2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4.25" customHeight="1" x14ac:dyDescent="0.2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4.25" customHeight="1" x14ac:dyDescent="0.2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4.25" customHeight="1" x14ac:dyDescent="0.2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4.25" customHeight="1" x14ac:dyDescent="0.2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4.25" customHeight="1" x14ac:dyDescent="0.2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4.25" customHeight="1" x14ac:dyDescent="0.2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4.25" customHeight="1" x14ac:dyDescent="0.2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4.25" customHeight="1" x14ac:dyDescent="0.2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4.25" customHeight="1" x14ac:dyDescent="0.2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4.25" customHeight="1" x14ac:dyDescent="0.2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4.25" customHeight="1" x14ac:dyDescent="0.2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4.25" customHeight="1" x14ac:dyDescent="0.2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4.25" customHeight="1" x14ac:dyDescent="0.2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4.25" customHeight="1" x14ac:dyDescent="0.2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4.25" customHeight="1" x14ac:dyDescent="0.2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4.25" customHeight="1" x14ac:dyDescent="0.2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4.25" customHeight="1" x14ac:dyDescent="0.2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4.25" customHeight="1" x14ac:dyDescent="0.2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4.25" customHeight="1" x14ac:dyDescent="0.2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4.25" customHeight="1" x14ac:dyDescent="0.2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4.25" customHeight="1" x14ac:dyDescent="0.2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4.25" customHeight="1" x14ac:dyDescent="0.2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4.25" customHeight="1" x14ac:dyDescent="0.2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4.25" customHeight="1" x14ac:dyDescent="0.2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4.25" customHeight="1" x14ac:dyDescent="0.2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4.25" customHeight="1" x14ac:dyDescent="0.2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4.25" customHeight="1" x14ac:dyDescent="0.2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4.25" customHeight="1" x14ac:dyDescent="0.2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4.25" customHeight="1" x14ac:dyDescent="0.2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4.25" customHeight="1" x14ac:dyDescent="0.2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4.25" customHeight="1" x14ac:dyDescent="0.2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4.25" customHeight="1" x14ac:dyDescent="0.2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4.25" customHeight="1" x14ac:dyDescent="0.2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4.25" customHeight="1" x14ac:dyDescent="0.2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4.25" customHeight="1" x14ac:dyDescent="0.2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4.25" customHeight="1" x14ac:dyDescent="0.2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4.25" customHeight="1" x14ac:dyDescent="0.2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4.25" customHeight="1" x14ac:dyDescent="0.2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4.25" customHeight="1" x14ac:dyDescent="0.2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4.25" customHeight="1" x14ac:dyDescent="0.2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4.25" customHeight="1" x14ac:dyDescent="0.2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4.25" customHeight="1" x14ac:dyDescent="0.2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4.25" customHeight="1" x14ac:dyDescent="0.2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4.25" customHeight="1" x14ac:dyDescent="0.2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4.25" customHeight="1" x14ac:dyDescent="0.2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4.25" customHeight="1" x14ac:dyDescent="0.2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4.25" customHeight="1" x14ac:dyDescent="0.2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4.25" customHeight="1" x14ac:dyDescent="0.2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4.25" customHeight="1" x14ac:dyDescent="0.2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4.25" customHeight="1" x14ac:dyDescent="0.2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4.25" customHeight="1" x14ac:dyDescent="0.2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4.25" customHeight="1" x14ac:dyDescent="0.2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4.25" customHeight="1" x14ac:dyDescent="0.2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4.25" customHeight="1" x14ac:dyDescent="0.2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4.25" customHeight="1" x14ac:dyDescent="0.2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4.25" customHeight="1" x14ac:dyDescent="0.2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4.25" customHeight="1" x14ac:dyDescent="0.2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4.25" customHeight="1" x14ac:dyDescent="0.2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4.25" customHeight="1" x14ac:dyDescent="0.2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4.25" customHeight="1" x14ac:dyDescent="0.2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4.25" customHeight="1" x14ac:dyDescent="0.2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4.25" customHeight="1" x14ac:dyDescent="0.2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4.25" customHeight="1" x14ac:dyDescent="0.2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4.25" customHeight="1" x14ac:dyDescent="0.2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4.25" customHeight="1" x14ac:dyDescent="0.2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4.25" customHeight="1" x14ac:dyDescent="0.2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4.25" customHeight="1" x14ac:dyDescent="0.2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4.25" customHeight="1" x14ac:dyDescent="0.2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4.25" customHeight="1" x14ac:dyDescent="0.2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4.25" customHeight="1" x14ac:dyDescent="0.2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4.25" customHeight="1" x14ac:dyDescent="0.2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4.25" customHeight="1" x14ac:dyDescent="0.2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4.25" customHeight="1" x14ac:dyDescent="0.2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4.25" customHeight="1" x14ac:dyDescent="0.2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4.25" customHeight="1" x14ac:dyDescent="0.2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4.25" customHeight="1" x14ac:dyDescent="0.2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4.25" customHeight="1" x14ac:dyDescent="0.2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4.25" customHeight="1" x14ac:dyDescent="0.2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4.25" customHeight="1" x14ac:dyDescent="0.2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4.25" customHeight="1" x14ac:dyDescent="0.2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4.25" customHeight="1" x14ac:dyDescent="0.2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4.25" customHeight="1" x14ac:dyDescent="0.2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4.25" customHeight="1" x14ac:dyDescent="0.2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4.25" customHeight="1" x14ac:dyDescent="0.2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4.25" customHeight="1" x14ac:dyDescent="0.2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4.25" customHeight="1" x14ac:dyDescent="0.2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4.25" customHeight="1" x14ac:dyDescent="0.2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4.25" customHeight="1" x14ac:dyDescent="0.2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4.25" customHeight="1" x14ac:dyDescent="0.2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4.25" customHeight="1" x14ac:dyDescent="0.2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4.25" customHeight="1" x14ac:dyDescent="0.2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4.25" customHeight="1" x14ac:dyDescent="0.2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4.25" customHeight="1" x14ac:dyDescent="0.2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4.25" customHeight="1" x14ac:dyDescent="0.2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4.25" customHeight="1" x14ac:dyDescent="0.2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4.25" customHeight="1" x14ac:dyDescent="0.2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4.25" customHeight="1" x14ac:dyDescent="0.2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4.25" customHeight="1" x14ac:dyDescent="0.2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4.25" customHeight="1" x14ac:dyDescent="0.2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4.25" customHeight="1" x14ac:dyDescent="0.2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4.25" customHeight="1" x14ac:dyDescent="0.2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4.25" customHeight="1" x14ac:dyDescent="0.2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4.25" customHeight="1" x14ac:dyDescent="0.2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4.25" customHeight="1" x14ac:dyDescent="0.2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4.25" customHeight="1" x14ac:dyDescent="0.2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4.25" customHeight="1" x14ac:dyDescent="0.2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4.25" customHeight="1" x14ac:dyDescent="0.2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4.25" customHeight="1" x14ac:dyDescent="0.2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4.25" customHeight="1" x14ac:dyDescent="0.2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4.25" customHeight="1" x14ac:dyDescent="0.2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4.25" customHeight="1" x14ac:dyDescent="0.2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4.25" customHeight="1" x14ac:dyDescent="0.2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4.25" customHeight="1" x14ac:dyDescent="0.2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4.25" customHeight="1" x14ac:dyDescent="0.2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4.25" customHeight="1" x14ac:dyDescent="0.2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4.25" customHeight="1" x14ac:dyDescent="0.2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4.25" customHeight="1" x14ac:dyDescent="0.2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4.25" customHeight="1" x14ac:dyDescent="0.2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4.25" customHeight="1" x14ac:dyDescent="0.2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4.25" customHeight="1" x14ac:dyDescent="0.2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4.25" customHeight="1" x14ac:dyDescent="0.2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4.25" customHeight="1" x14ac:dyDescent="0.2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4.25" customHeight="1" x14ac:dyDescent="0.2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4.25" customHeight="1" x14ac:dyDescent="0.2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4.25" customHeight="1" x14ac:dyDescent="0.2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4.25" customHeight="1" x14ac:dyDescent="0.2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4.25" customHeight="1" x14ac:dyDescent="0.2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4.25" customHeight="1" x14ac:dyDescent="0.2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4.25" customHeight="1" x14ac:dyDescent="0.2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4.25" customHeight="1" x14ac:dyDescent="0.2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4.25" customHeight="1" x14ac:dyDescent="0.2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4.25" customHeight="1" x14ac:dyDescent="0.2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4.25" customHeight="1" x14ac:dyDescent="0.2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4.25" customHeight="1" x14ac:dyDescent="0.2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4.25" customHeight="1" x14ac:dyDescent="0.2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4.25" customHeight="1" x14ac:dyDescent="0.2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4.25" customHeight="1" x14ac:dyDescent="0.2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4.25" customHeight="1" x14ac:dyDescent="0.2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4.25" customHeight="1" x14ac:dyDescent="0.2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4.25" customHeight="1" x14ac:dyDescent="0.2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4.25" customHeight="1" x14ac:dyDescent="0.2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4.25" customHeight="1" x14ac:dyDescent="0.2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4.25" customHeight="1" x14ac:dyDescent="0.2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4.25" customHeight="1" x14ac:dyDescent="0.2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4.25" customHeight="1" x14ac:dyDescent="0.2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4.25" customHeight="1" x14ac:dyDescent="0.2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4.25" customHeight="1" x14ac:dyDescent="0.2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4.25" customHeight="1" x14ac:dyDescent="0.2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4.25" customHeight="1" x14ac:dyDescent="0.2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4.25" customHeight="1" x14ac:dyDescent="0.2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4.25" customHeight="1" x14ac:dyDescent="0.2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4.25" customHeight="1" x14ac:dyDescent="0.2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4.25" customHeight="1" x14ac:dyDescent="0.2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4.25" customHeight="1" x14ac:dyDescent="0.2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4.25" customHeight="1" x14ac:dyDescent="0.2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4.25" customHeight="1" x14ac:dyDescent="0.2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4.25" customHeight="1" x14ac:dyDescent="0.2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4.25" customHeight="1" x14ac:dyDescent="0.2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4.25" customHeight="1" x14ac:dyDescent="0.2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4.25" customHeight="1" x14ac:dyDescent="0.2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4.25" customHeight="1" x14ac:dyDescent="0.2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4.25" customHeight="1" x14ac:dyDescent="0.2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4.25" customHeight="1" x14ac:dyDescent="0.2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4.25" customHeight="1" x14ac:dyDescent="0.2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4.25" customHeight="1" x14ac:dyDescent="0.2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4.25" customHeight="1" x14ac:dyDescent="0.2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4.25" customHeight="1" x14ac:dyDescent="0.2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4.25" customHeight="1" x14ac:dyDescent="0.2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4.25" customHeight="1" x14ac:dyDescent="0.2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4.25" customHeight="1" x14ac:dyDescent="0.2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4.25" customHeight="1" x14ac:dyDescent="0.2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4.25" customHeight="1" x14ac:dyDescent="0.2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4.25" customHeight="1" x14ac:dyDescent="0.2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4.25" customHeight="1" x14ac:dyDescent="0.2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4.25" customHeight="1" x14ac:dyDescent="0.2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4.25" customHeight="1" x14ac:dyDescent="0.2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4.25" customHeight="1" x14ac:dyDescent="0.2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4.25" customHeight="1" x14ac:dyDescent="0.2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4.25" customHeight="1" x14ac:dyDescent="0.2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4.25" customHeight="1" x14ac:dyDescent="0.2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4.25" customHeight="1" x14ac:dyDescent="0.2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4.25" customHeight="1" x14ac:dyDescent="0.2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4.25" customHeight="1" x14ac:dyDescent="0.2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4.25" customHeight="1" x14ac:dyDescent="0.2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4.25" customHeight="1" x14ac:dyDescent="0.2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4.25" customHeight="1" x14ac:dyDescent="0.2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4.25" customHeight="1" x14ac:dyDescent="0.2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4.25" customHeight="1" x14ac:dyDescent="0.2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4.25" customHeight="1" x14ac:dyDescent="0.2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4.25" customHeight="1" x14ac:dyDescent="0.2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4.25" customHeight="1" x14ac:dyDescent="0.2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4.25" customHeight="1" x14ac:dyDescent="0.2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4.25" customHeight="1" x14ac:dyDescent="0.2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4.25" customHeight="1" x14ac:dyDescent="0.2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4.25" customHeight="1" x14ac:dyDescent="0.2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4.25" customHeight="1" x14ac:dyDescent="0.2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4.25" customHeight="1" x14ac:dyDescent="0.2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4.25" customHeight="1" x14ac:dyDescent="0.2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4.25" customHeight="1" x14ac:dyDescent="0.2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4.25" customHeight="1" x14ac:dyDescent="0.2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4.25" customHeight="1" x14ac:dyDescent="0.2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4.25" customHeight="1" x14ac:dyDescent="0.2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4.25" customHeight="1" x14ac:dyDescent="0.2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4.25" customHeight="1" x14ac:dyDescent="0.2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4.25" customHeight="1" x14ac:dyDescent="0.2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4.25" customHeight="1" x14ac:dyDescent="0.2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4.25" customHeight="1" x14ac:dyDescent="0.2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4.25" customHeight="1" x14ac:dyDescent="0.2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4.25" customHeight="1" x14ac:dyDescent="0.2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4.25" customHeight="1" x14ac:dyDescent="0.2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4.25" customHeight="1" x14ac:dyDescent="0.2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4.25" customHeight="1" x14ac:dyDescent="0.2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4.25" customHeight="1" x14ac:dyDescent="0.2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4.25" customHeight="1" x14ac:dyDescent="0.2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4.25" customHeight="1" x14ac:dyDescent="0.2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4.25" customHeight="1" x14ac:dyDescent="0.2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4.25" customHeight="1" x14ac:dyDescent="0.2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4.25" customHeight="1" x14ac:dyDescent="0.2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4.25" customHeight="1" x14ac:dyDescent="0.2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4.25" customHeight="1" x14ac:dyDescent="0.2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4.25" customHeight="1" x14ac:dyDescent="0.2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4.25" customHeight="1" x14ac:dyDescent="0.2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4.25" customHeight="1" x14ac:dyDescent="0.2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mergeCells count="5">
    <mergeCell ref="C7:H7"/>
    <mergeCell ref="I7:K7"/>
    <mergeCell ref="L7:N7"/>
    <mergeCell ref="I24:K24"/>
    <mergeCell ref="L24:N24"/>
  </mergeCells>
  <pageMargins left="0.7" right="0.7" top="0.75" bottom="0.75" header="0" footer="0"/>
  <pageSetup orientation="portrait"/>
  <ignoredErrors>
    <ignoredError sqref="I15:N1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E4885-B0E1-D347-B36C-BDE5FEE9B7EE}">
  <dimension ref="B2:D70"/>
  <sheetViews>
    <sheetView showGridLines="0" topLeftCell="A2" zoomScale="215" workbookViewId="0">
      <selection activeCell="D54" sqref="D54"/>
    </sheetView>
  </sheetViews>
  <sheetFormatPr baseColWidth="10" defaultRowHeight="16" x14ac:dyDescent="0.2"/>
  <cols>
    <col min="2" max="2" width="49.33203125" customWidth="1"/>
    <col min="3" max="3" width="33.6640625" customWidth="1"/>
  </cols>
  <sheetData>
    <row r="2" spans="2:3" ht="24" x14ac:dyDescent="0.3">
      <c r="B2" s="63" t="s">
        <v>122</v>
      </c>
      <c r="C2" s="64" t="s">
        <v>174</v>
      </c>
    </row>
    <row r="3" spans="2:3" x14ac:dyDescent="0.2">
      <c r="B3" t="s">
        <v>123</v>
      </c>
    </row>
    <row r="4" spans="2:3" x14ac:dyDescent="0.2">
      <c r="B4" t="s">
        <v>124</v>
      </c>
    </row>
    <row r="5" spans="2:3" x14ac:dyDescent="0.2">
      <c r="B5" t="s">
        <v>125</v>
      </c>
    </row>
    <row r="6" spans="2:3" x14ac:dyDescent="0.2">
      <c r="B6" t="s">
        <v>126</v>
      </c>
    </row>
    <row r="7" spans="2:3" x14ac:dyDescent="0.2">
      <c r="B7" t="s">
        <v>127</v>
      </c>
    </row>
    <row r="9" spans="2:3" ht="24" x14ac:dyDescent="0.3">
      <c r="B9" s="62" t="s">
        <v>128</v>
      </c>
    </row>
    <row r="11" spans="2:3" x14ac:dyDescent="0.2">
      <c r="B11" t="s">
        <v>129</v>
      </c>
      <c r="C11" t="s">
        <v>215</v>
      </c>
    </row>
    <row r="12" spans="2:3" x14ac:dyDescent="0.2">
      <c r="B12" t="s">
        <v>130</v>
      </c>
    </row>
    <row r="13" spans="2:3" x14ac:dyDescent="0.2">
      <c r="B13" t="s">
        <v>131</v>
      </c>
    </row>
    <row r="14" spans="2:3" x14ac:dyDescent="0.2">
      <c r="B14" t="s">
        <v>132</v>
      </c>
      <c r="C14" t="s">
        <v>216</v>
      </c>
    </row>
    <row r="15" spans="2:3" x14ac:dyDescent="0.2">
      <c r="B15" t="s">
        <v>133</v>
      </c>
    </row>
    <row r="18" spans="2:3" ht="24" x14ac:dyDescent="0.3">
      <c r="B18" s="62" t="s">
        <v>154</v>
      </c>
    </row>
    <row r="19" spans="2:3" x14ac:dyDescent="0.2">
      <c r="B19" t="s">
        <v>134</v>
      </c>
      <c r="C19" t="s">
        <v>217</v>
      </c>
    </row>
    <row r="20" spans="2:3" x14ac:dyDescent="0.2">
      <c r="B20" t="s">
        <v>135</v>
      </c>
      <c r="C20" t="s">
        <v>218</v>
      </c>
    </row>
    <row r="21" spans="2:3" x14ac:dyDescent="0.2">
      <c r="B21" t="s">
        <v>136</v>
      </c>
      <c r="C21" s="7">
        <v>7.0000000000000007E-2</v>
      </c>
    </row>
    <row r="22" spans="2:3" x14ac:dyDescent="0.2">
      <c r="B22" t="s">
        <v>137</v>
      </c>
    </row>
    <row r="23" spans="2:3" x14ac:dyDescent="0.2">
      <c r="B23" t="s">
        <v>138</v>
      </c>
    </row>
    <row r="26" spans="2:3" ht="24" x14ac:dyDescent="0.3">
      <c r="B26" s="62" t="s">
        <v>155</v>
      </c>
    </row>
    <row r="28" spans="2:3" x14ac:dyDescent="0.2">
      <c r="B28" t="s">
        <v>139</v>
      </c>
      <c r="C28" t="s">
        <v>219</v>
      </c>
    </row>
    <row r="29" spans="2:3" x14ac:dyDescent="0.2">
      <c r="B29" t="s">
        <v>140</v>
      </c>
    </row>
    <row r="30" spans="2:3" x14ac:dyDescent="0.2">
      <c r="B30" t="s">
        <v>141</v>
      </c>
    </row>
    <row r="31" spans="2:3" x14ac:dyDescent="0.2">
      <c r="B31" t="s">
        <v>142</v>
      </c>
    </row>
    <row r="32" spans="2:3" x14ac:dyDescent="0.2">
      <c r="B32" t="s">
        <v>143</v>
      </c>
      <c r="C32" t="s">
        <v>220</v>
      </c>
    </row>
    <row r="35" spans="2:2" ht="24" x14ac:dyDescent="0.3">
      <c r="B35" s="62" t="s">
        <v>156</v>
      </c>
    </row>
    <row r="36" spans="2:2" x14ac:dyDescent="0.2">
      <c r="B36" t="s">
        <v>144</v>
      </c>
    </row>
    <row r="37" spans="2:2" x14ac:dyDescent="0.2">
      <c r="B37" t="s">
        <v>145</v>
      </c>
    </row>
    <row r="38" spans="2:2" x14ac:dyDescent="0.2">
      <c r="B38" t="s">
        <v>146</v>
      </c>
    </row>
    <row r="39" spans="2:2" x14ac:dyDescent="0.2">
      <c r="B39" t="s">
        <v>147</v>
      </c>
    </row>
    <row r="40" spans="2:2" x14ac:dyDescent="0.2">
      <c r="B40" t="s">
        <v>148</v>
      </c>
    </row>
    <row r="43" spans="2:2" ht="24" x14ac:dyDescent="0.3">
      <c r="B43" s="62" t="s">
        <v>157</v>
      </c>
    </row>
    <row r="45" spans="2:2" x14ac:dyDescent="0.2">
      <c r="B45" t="s">
        <v>149</v>
      </c>
    </row>
    <row r="46" spans="2:2" x14ac:dyDescent="0.2">
      <c r="B46" t="s">
        <v>150</v>
      </c>
    </row>
    <row r="47" spans="2:2" x14ac:dyDescent="0.2">
      <c r="B47" t="s">
        <v>151</v>
      </c>
    </row>
    <row r="48" spans="2:2" x14ac:dyDescent="0.2">
      <c r="B48" t="s">
        <v>152</v>
      </c>
    </row>
    <row r="49" spans="2:4" x14ac:dyDescent="0.2">
      <c r="B49" t="s">
        <v>153</v>
      </c>
    </row>
    <row r="52" spans="2:4" ht="24" x14ac:dyDescent="0.3">
      <c r="B52" s="62" t="s">
        <v>171</v>
      </c>
    </row>
    <row r="54" spans="2:4" x14ac:dyDescent="0.2">
      <c r="B54" t="s">
        <v>158</v>
      </c>
      <c r="C54" t="s">
        <v>221</v>
      </c>
      <c r="D54" t="s">
        <v>222</v>
      </c>
    </row>
    <row r="55" spans="2:4" x14ac:dyDescent="0.2">
      <c r="B55" t="s">
        <v>159</v>
      </c>
    </row>
    <row r="56" spans="2:4" x14ac:dyDescent="0.2">
      <c r="B56" t="s">
        <v>160</v>
      </c>
    </row>
    <row r="57" spans="2:4" x14ac:dyDescent="0.2">
      <c r="B57" t="s">
        <v>161</v>
      </c>
    </row>
    <row r="58" spans="2:4" x14ac:dyDescent="0.2">
      <c r="B58" t="s">
        <v>162</v>
      </c>
    </row>
    <row r="60" spans="2:4" ht="24" x14ac:dyDescent="0.3">
      <c r="B60" s="62" t="s">
        <v>172</v>
      </c>
    </row>
    <row r="61" spans="2:4" x14ac:dyDescent="0.2">
      <c r="B61" t="s">
        <v>163</v>
      </c>
    </row>
    <row r="62" spans="2:4" x14ac:dyDescent="0.2">
      <c r="B62" t="s">
        <v>164</v>
      </c>
    </row>
    <row r="63" spans="2:4" x14ac:dyDescent="0.2">
      <c r="B63" t="s">
        <v>165</v>
      </c>
    </row>
    <row r="64" spans="2:4" x14ac:dyDescent="0.2">
      <c r="B64" t="s">
        <v>166</v>
      </c>
    </row>
    <row r="65" spans="2:2" x14ac:dyDescent="0.2">
      <c r="B65" t="s">
        <v>167</v>
      </c>
    </row>
    <row r="67" spans="2:2" ht="24" x14ac:dyDescent="0.3">
      <c r="B67" s="62" t="s">
        <v>173</v>
      </c>
    </row>
    <row r="68" spans="2:2" x14ac:dyDescent="0.2">
      <c r="B68" t="s">
        <v>168</v>
      </c>
    </row>
    <row r="69" spans="2:2" x14ac:dyDescent="0.2">
      <c r="B69" t="s">
        <v>169</v>
      </c>
    </row>
    <row r="70" spans="2:2" x14ac:dyDescent="0.2">
      <c r="B70" t="s">
        <v>170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7B55F-0289-A14C-8F2E-3D7187944F88}">
  <dimension ref="A1:R34"/>
  <sheetViews>
    <sheetView showGridLines="0" topLeftCell="F3" zoomScale="200" workbookViewId="0">
      <selection activeCell="M8" sqref="M8"/>
    </sheetView>
  </sheetViews>
  <sheetFormatPr baseColWidth="10" defaultRowHeight="16" x14ac:dyDescent="0.2"/>
  <cols>
    <col min="15" max="15" width="16.83203125" customWidth="1"/>
  </cols>
  <sheetData>
    <row r="1" spans="1:18" x14ac:dyDescent="0.2">
      <c r="A1" s="78" t="s">
        <v>69</v>
      </c>
      <c r="B1" s="78"/>
      <c r="C1" s="78"/>
      <c r="D1" s="78"/>
      <c r="E1" s="78"/>
      <c r="F1" s="78"/>
      <c r="G1" s="78"/>
      <c r="H1" s="78"/>
      <c r="I1" s="78"/>
      <c r="J1" s="78"/>
      <c r="K1" s="78"/>
      <c r="M1" s="79" t="s">
        <v>70</v>
      </c>
      <c r="N1" s="79"/>
      <c r="O1" s="79"/>
      <c r="P1" s="79"/>
      <c r="Q1" s="79"/>
      <c r="R1" s="79"/>
    </row>
    <row r="2" spans="1:18" x14ac:dyDescent="0.2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M2" s="79"/>
      <c r="N2" s="79"/>
      <c r="O2" s="79"/>
      <c r="P2" s="79"/>
      <c r="Q2" s="79"/>
      <c r="R2" s="79"/>
    </row>
    <row r="3" spans="1:18" x14ac:dyDescent="0.2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M3" s="79"/>
      <c r="N3" s="79"/>
      <c r="O3" s="79"/>
      <c r="P3" s="79"/>
      <c r="Q3" s="79"/>
      <c r="R3" s="79"/>
    </row>
    <row r="4" spans="1:18" x14ac:dyDescent="0.2">
      <c r="A4" t="s">
        <v>14</v>
      </c>
      <c r="G4" s="5">
        <v>44196</v>
      </c>
      <c r="H4" s="5">
        <v>44561</v>
      </c>
      <c r="I4" s="5">
        <v>44926</v>
      </c>
      <c r="J4" s="5">
        <v>45291</v>
      </c>
      <c r="K4" s="5">
        <v>45657</v>
      </c>
    </row>
    <row r="5" spans="1:18" x14ac:dyDescent="0.2">
      <c r="A5" t="s">
        <v>51</v>
      </c>
      <c r="G5" s="6"/>
      <c r="H5" s="6"/>
      <c r="I5" s="6"/>
      <c r="J5" s="6"/>
      <c r="K5" s="6"/>
    </row>
    <row r="6" spans="1:18" x14ac:dyDescent="0.2">
      <c r="A6" t="s">
        <v>52</v>
      </c>
      <c r="G6" s="6">
        <v>25431</v>
      </c>
      <c r="H6" s="6">
        <v>35031</v>
      </c>
      <c r="I6" s="6">
        <v>41421</v>
      </c>
      <c r="J6" s="6">
        <v>57002</v>
      </c>
      <c r="K6" s="6">
        <v>63710</v>
      </c>
    </row>
    <row r="7" spans="1:18" x14ac:dyDescent="0.2">
      <c r="A7" t="s">
        <v>53</v>
      </c>
      <c r="G7" s="6"/>
      <c r="H7" s="6"/>
      <c r="I7" s="6"/>
      <c r="J7" s="6"/>
      <c r="K7" s="6"/>
      <c r="M7" t="s">
        <v>199</v>
      </c>
    </row>
    <row r="8" spans="1:18" x14ac:dyDescent="0.2">
      <c r="A8" t="s">
        <v>54</v>
      </c>
      <c r="G8" s="6">
        <v>19384</v>
      </c>
      <c r="H8" s="6">
        <v>17576</v>
      </c>
      <c r="I8" s="6">
        <v>16253</v>
      </c>
      <c r="J8" s="6">
        <v>16398</v>
      </c>
      <c r="K8" s="6">
        <v>16139</v>
      </c>
    </row>
    <row r="9" spans="1:18" x14ac:dyDescent="0.2">
      <c r="A9" t="s">
        <v>55</v>
      </c>
      <c r="G9" s="6">
        <v>0</v>
      </c>
      <c r="H9" s="6">
        <v>131</v>
      </c>
      <c r="I9" s="6">
        <v>5932</v>
      </c>
      <c r="J9" s="6">
        <v>12696</v>
      </c>
      <c r="K9" s="6">
        <v>20424</v>
      </c>
      <c r="M9" s="6">
        <v>1</v>
      </c>
      <c r="N9" t="s">
        <v>200</v>
      </c>
    </row>
    <row r="10" spans="1:18" x14ac:dyDescent="0.2">
      <c r="A10" t="s">
        <v>56</v>
      </c>
      <c r="G10" s="6">
        <v>1886</v>
      </c>
      <c r="H10" s="6">
        <v>1913</v>
      </c>
      <c r="I10" s="6">
        <v>2952</v>
      </c>
      <c r="J10" s="6">
        <v>3508</v>
      </c>
      <c r="K10" s="6">
        <v>4418</v>
      </c>
      <c r="M10" s="6">
        <v>2</v>
      </c>
      <c r="N10" t="s">
        <v>201</v>
      </c>
    </row>
    <row r="11" spans="1:18" x14ac:dyDescent="0.2">
      <c r="A11" t="s">
        <v>8</v>
      </c>
      <c r="G11" s="6">
        <v>4101</v>
      </c>
      <c r="H11" s="6">
        <v>5757</v>
      </c>
      <c r="I11" s="6">
        <v>12839</v>
      </c>
      <c r="J11" s="6">
        <v>13626</v>
      </c>
      <c r="K11" s="6">
        <v>12017</v>
      </c>
      <c r="M11" s="6">
        <v>3</v>
      </c>
      <c r="N11" t="s">
        <v>202</v>
      </c>
    </row>
    <row r="12" spans="1:18" x14ac:dyDescent="0.2">
      <c r="A12" t="s">
        <v>57</v>
      </c>
      <c r="G12" s="6">
        <v>1346</v>
      </c>
      <c r="H12" s="6">
        <v>1723</v>
      </c>
      <c r="I12" s="6">
        <v>2941</v>
      </c>
      <c r="J12" s="6">
        <v>3388</v>
      </c>
      <c r="K12" s="6">
        <v>5362</v>
      </c>
    </row>
    <row r="13" spans="1:18" x14ac:dyDescent="0.2">
      <c r="A13" t="s">
        <v>58</v>
      </c>
      <c r="G13" s="6">
        <v>26717</v>
      </c>
      <c r="H13" s="6">
        <v>27100</v>
      </c>
      <c r="I13" s="6">
        <v>40917</v>
      </c>
      <c r="J13" s="6">
        <v>49616</v>
      </c>
      <c r="K13" s="6">
        <v>58360</v>
      </c>
    </row>
    <row r="14" spans="1:18" x14ac:dyDescent="0.2">
      <c r="G14" s="6"/>
      <c r="H14" s="6"/>
      <c r="I14" s="6"/>
      <c r="J14" s="6"/>
      <c r="K14" s="6"/>
    </row>
    <row r="15" spans="1:18" x14ac:dyDescent="0.2">
      <c r="A15" t="s">
        <v>5</v>
      </c>
      <c r="G15" s="6">
        <v>52148</v>
      </c>
      <c r="H15" s="6">
        <v>62131</v>
      </c>
      <c r="I15" s="6">
        <v>82338</v>
      </c>
      <c r="J15" s="6">
        <v>106618</v>
      </c>
      <c r="K15" s="6">
        <v>122070</v>
      </c>
      <c r="N15" t="s">
        <v>185</v>
      </c>
      <c r="O15" t="s">
        <v>203</v>
      </c>
      <c r="P15">
        <v>50</v>
      </c>
    </row>
    <row r="16" spans="1:18" x14ac:dyDescent="0.2">
      <c r="G16" s="6"/>
      <c r="H16" s="6"/>
      <c r="I16" s="6"/>
      <c r="J16" s="6"/>
      <c r="K16" s="6"/>
      <c r="O16" t="s">
        <v>80</v>
      </c>
      <c r="P16">
        <v>10</v>
      </c>
    </row>
    <row r="17" spans="1:16" x14ac:dyDescent="0.2">
      <c r="A17" t="s">
        <v>59</v>
      </c>
      <c r="G17" s="6"/>
      <c r="H17" s="6"/>
      <c r="I17" s="6"/>
      <c r="J17" s="6"/>
      <c r="K17" s="6"/>
      <c r="O17" t="s">
        <v>204</v>
      </c>
      <c r="P17">
        <v>5</v>
      </c>
    </row>
    <row r="18" spans="1:16" x14ac:dyDescent="0.2">
      <c r="A18" t="s">
        <v>9</v>
      </c>
      <c r="G18" s="6">
        <v>6051</v>
      </c>
      <c r="H18" s="6">
        <v>10025</v>
      </c>
      <c r="I18" s="6">
        <v>15255</v>
      </c>
      <c r="J18" s="6">
        <v>14431</v>
      </c>
      <c r="K18" s="6">
        <v>12474</v>
      </c>
      <c r="O18" t="s">
        <v>205</v>
      </c>
      <c r="P18">
        <f>P15+P16-P17</f>
        <v>55</v>
      </c>
    </row>
    <row r="19" spans="1:16" x14ac:dyDescent="0.2">
      <c r="A19" t="s">
        <v>60</v>
      </c>
      <c r="G19" s="6">
        <v>3855</v>
      </c>
      <c r="H19" s="6">
        <v>5719</v>
      </c>
      <c r="I19" s="6">
        <v>8205</v>
      </c>
      <c r="J19" s="6">
        <v>9080</v>
      </c>
      <c r="K19" s="6">
        <v>10723</v>
      </c>
    </row>
    <row r="20" spans="1:16" x14ac:dyDescent="0.2">
      <c r="A20" t="s">
        <v>61</v>
      </c>
      <c r="G20" s="6">
        <v>1458</v>
      </c>
      <c r="H20" s="6">
        <v>1447</v>
      </c>
      <c r="I20" s="6">
        <v>1747</v>
      </c>
      <c r="J20" s="6">
        <v>2864</v>
      </c>
      <c r="K20" s="6">
        <v>3168</v>
      </c>
    </row>
    <row r="21" spans="1:16" x14ac:dyDescent="0.2">
      <c r="A21" t="s">
        <v>62</v>
      </c>
      <c r="G21" s="6">
        <v>752</v>
      </c>
      <c r="H21" s="6">
        <v>925</v>
      </c>
      <c r="I21" s="6"/>
      <c r="J21" s="6"/>
      <c r="K21" s="6"/>
    </row>
    <row r="22" spans="1:16" x14ac:dyDescent="0.2">
      <c r="A22" t="s">
        <v>58</v>
      </c>
      <c r="G22" s="6">
        <v>12116</v>
      </c>
      <c r="H22" s="6">
        <v>18116</v>
      </c>
      <c r="I22" s="6">
        <v>25207</v>
      </c>
      <c r="J22" s="6">
        <v>26375</v>
      </c>
      <c r="K22" s="6">
        <v>26365</v>
      </c>
    </row>
    <row r="23" spans="1:16" x14ac:dyDescent="0.2">
      <c r="A23" t="s">
        <v>63</v>
      </c>
      <c r="G23" s="6">
        <v>11688</v>
      </c>
      <c r="H23" s="6">
        <v>6834</v>
      </c>
      <c r="I23" s="6">
        <v>3099</v>
      </c>
      <c r="J23" s="6">
        <v>5230</v>
      </c>
      <c r="K23" s="6">
        <v>8213</v>
      </c>
    </row>
    <row r="24" spans="1:16" x14ac:dyDescent="0.2">
      <c r="A24" t="s">
        <v>64</v>
      </c>
      <c r="G24" s="6">
        <v>3330</v>
      </c>
      <c r="H24" s="6">
        <v>3546</v>
      </c>
      <c r="I24" s="6">
        <v>5330</v>
      </c>
      <c r="J24" s="6">
        <v>8153</v>
      </c>
      <c r="K24" s="6">
        <v>10495</v>
      </c>
    </row>
    <row r="25" spans="1:16" x14ac:dyDescent="0.2">
      <c r="A25" t="s">
        <v>10</v>
      </c>
      <c r="G25" s="6">
        <v>1284</v>
      </c>
      <c r="H25" s="6">
        <v>2052</v>
      </c>
      <c r="I25" s="6">
        <v>2804</v>
      </c>
      <c r="J25" s="6">
        <v>3251</v>
      </c>
      <c r="K25" s="6">
        <v>3317</v>
      </c>
    </row>
    <row r="26" spans="1:16" x14ac:dyDescent="0.2">
      <c r="A26" t="s">
        <v>58</v>
      </c>
      <c r="G26" s="6">
        <v>16302</v>
      </c>
      <c r="H26" s="6">
        <v>12432</v>
      </c>
      <c r="I26" s="6">
        <v>11233</v>
      </c>
      <c r="J26" s="6">
        <v>16634</v>
      </c>
      <c r="K26" s="6">
        <v>22025</v>
      </c>
    </row>
    <row r="27" spans="1:16" x14ac:dyDescent="0.2">
      <c r="A27" t="s">
        <v>7</v>
      </c>
      <c r="G27" s="6">
        <v>28418</v>
      </c>
      <c r="H27" s="6">
        <v>30548</v>
      </c>
      <c r="I27" s="6">
        <v>36440</v>
      </c>
      <c r="J27" s="6">
        <v>43009</v>
      </c>
      <c r="K27" s="6">
        <v>48390</v>
      </c>
    </row>
    <row r="28" spans="1:16" x14ac:dyDescent="0.2">
      <c r="G28" s="6"/>
      <c r="H28" s="6"/>
      <c r="I28" s="6"/>
      <c r="J28" s="6"/>
      <c r="K28" s="6"/>
    </row>
    <row r="29" spans="1:16" x14ac:dyDescent="0.2">
      <c r="A29" t="s">
        <v>65</v>
      </c>
      <c r="G29" s="6">
        <v>655</v>
      </c>
      <c r="H29" s="6">
        <v>568</v>
      </c>
      <c r="I29" s="6">
        <v>409</v>
      </c>
      <c r="J29" s="6">
        <v>242</v>
      </c>
      <c r="K29" s="6">
        <v>63</v>
      </c>
    </row>
    <row r="30" spans="1:16" x14ac:dyDescent="0.2">
      <c r="A30" t="s">
        <v>66</v>
      </c>
      <c r="G30" s="6">
        <v>27624</v>
      </c>
      <c r="H30" s="6">
        <v>29860</v>
      </c>
      <c r="I30" s="6">
        <v>31819</v>
      </c>
      <c r="J30" s="6">
        <v>34752</v>
      </c>
      <c r="K30" s="6">
        <v>37704</v>
      </c>
    </row>
    <row r="31" spans="1:16" x14ac:dyDescent="0.2">
      <c r="A31" t="s">
        <v>12</v>
      </c>
      <c r="G31" s="6">
        <v>-5399</v>
      </c>
      <c r="H31" s="6">
        <v>329</v>
      </c>
      <c r="I31" s="6">
        <v>12885</v>
      </c>
      <c r="J31" s="6">
        <v>27882</v>
      </c>
      <c r="K31" s="6">
        <v>35209</v>
      </c>
    </row>
    <row r="32" spans="1:16" x14ac:dyDescent="0.2">
      <c r="A32" t="s">
        <v>67</v>
      </c>
      <c r="G32" s="6">
        <v>850</v>
      </c>
      <c r="H32" s="6">
        <v>826</v>
      </c>
      <c r="I32" s="6">
        <v>785</v>
      </c>
      <c r="J32" s="6">
        <v>733</v>
      </c>
      <c r="K32" s="6">
        <v>704</v>
      </c>
    </row>
    <row r="33" spans="1:11" x14ac:dyDescent="0.2">
      <c r="A33" t="s">
        <v>68</v>
      </c>
      <c r="G33" s="6">
        <v>52148</v>
      </c>
      <c r="H33" s="6">
        <v>62131</v>
      </c>
      <c r="I33" s="6">
        <v>82338</v>
      </c>
      <c r="J33" s="6">
        <v>106618</v>
      </c>
      <c r="K33" s="6">
        <v>122070</v>
      </c>
    </row>
    <row r="34" spans="1:11" x14ac:dyDescent="0.2">
      <c r="A34" t="s">
        <v>51</v>
      </c>
      <c r="G34" s="6"/>
      <c r="H34" s="6"/>
      <c r="I34" s="6"/>
      <c r="J34" s="6"/>
      <c r="K34" s="6"/>
    </row>
  </sheetData>
  <mergeCells count="2">
    <mergeCell ref="A1:K3"/>
    <mergeCell ref="M1:R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FD21D-F3DD-ED49-B1E2-398DC8FD273C}">
  <dimension ref="A3:M50"/>
  <sheetViews>
    <sheetView showGridLines="0" tabSelected="1" topLeftCell="A10" zoomScale="158" workbookViewId="0">
      <selection activeCell="F34" sqref="F34"/>
    </sheetView>
  </sheetViews>
  <sheetFormatPr baseColWidth="10" defaultRowHeight="16" x14ac:dyDescent="0.2"/>
  <cols>
    <col min="1" max="1" width="16.1640625" customWidth="1"/>
  </cols>
  <sheetData>
    <row r="3" spans="1:6" x14ac:dyDescent="0.2">
      <c r="A3" s="3" t="s">
        <v>121</v>
      </c>
      <c r="B3" s="3"/>
      <c r="C3" s="3"/>
      <c r="D3" s="59"/>
      <c r="E3" s="3" t="s">
        <v>0</v>
      </c>
      <c r="F3" s="3"/>
    </row>
    <row r="4" spans="1:6" x14ac:dyDescent="0.2">
      <c r="A4" t="s">
        <v>11</v>
      </c>
      <c r="D4" s="60"/>
      <c r="E4">
        <v>44.27</v>
      </c>
    </row>
    <row r="5" spans="1:6" x14ac:dyDescent="0.2">
      <c r="A5" t="s">
        <v>81</v>
      </c>
      <c r="D5" s="60"/>
      <c r="E5">
        <v>2419.3000000000002</v>
      </c>
    </row>
    <row r="6" spans="1:6" x14ac:dyDescent="0.2">
      <c r="A6" t="s">
        <v>105</v>
      </c>
      <c r="D6" s="60"/>
      <c r="E6" s="55">
        <v>76.424792267254489</v>
      </c>
    </row>
    <row r="7" spans="1:6" x14ac:dyDescent="0.2">
      <c r="A7" t="s">
        <v>106</v>
      </c>
      <c r="D7" s="60"/>
      <c r="E7" s="7">
        <v>0.23740949726744448</v>
      </c>
    </row>
    <row r="8" spans="1:6" x14ac:dyDescent="0.2">
      <c r="A8" t="s">
        <v>107</v>
      </c>
      <c r="D8" s="60"/>
      <c r="E8" s="7">
        <v>0.1</v>
      </c>
    </row>
    <row r="9" spans="1:6" x14ac:dyDescent="0.2">
      <c r="D9" s="60"/>
    </row>
    <row r="10" spans="1:6" x14ac:dyDescent="0.2">
      <c r="A10" t="s">
        <v>108</v>
      </c>
      <c r="D10" s="60"/>
      <c r="E10" s="6">
        <v>184107.32457181608</v>
      </c>
    </row>
    <row r="11" spans="1:6" x14ac:dyDescent="0.2">
      <c r="A11" t="s">
        <v>11</v>
      </c>
      <c r="D11" s="60"/>
      <c r="E11" s="6">
        <v>44.27</v>
      </c>
    </row>
    <row r="12" spans="1:6" x14ac:dyDescent="0.2">
      <c r="A12" t="s">
        <v>109</v>
      </c>
      <c r="D12" s="60"/>
      <c r="E12" s="6">
        <v>184151.59457181607</v>
      </c>
    </row>
    <row r="13" spans="1:6" x14ac:dyDescent="0.2">
      <c r="D13" s="60"/>
    </row>
    <row r="14" spans="1:6" x14ac:dyDescent="0.2">
      <c r="A14" t="s">
        <v>110</v>
      </c>
      <c r="D14" s="60"/>
    </row>
    <row r="15" spans="1:6" x14ac:dyDescent="0.2">
      <c r="A15" t="s">
        <v>111</v>
      </c>
      <c r="D15" s="60"/>
      <c r="E15" s="7">
        <v>0.8</v>
      </c>
    </row>
    <row r="16" spans="1:6" x14ac:dyDescent="0.2">
      <c r="A16" t="s">
        <v>112</v>
      </c>
      <c r="D16" s="60"/>
      <c r="E16" s="7">
        <f>1-E15</f>
        <v>0.19999999999999996</v>
      </c>
    </row>
    <row r="17" spans="1:13" x14ac:dyDescent="0.2">
      <c r="A17" t="s">
        <v>113</v>
      </c>
      <c r="D17" s="60"/>
      <c r="E17" s="7">
        <v>0.12002500000000001</v>
      </c>
    </row>
    <row r="18" spans="1:13" x14ac:dyDescent="0.2">
      <c r="A18" t="s">
        <v>114</v>
      </c>
      <c r="D18" s="60"/>
      <c r="E18" s="7">
        <v>0.1</v>
      </c>
    </row>
    <row r="19" spans="1:13" x14ac:dyDescent="0.2">
      <c r="A19" t="s">
        <v>110</v>
      </c>
      <c r="D19" s="60"/>
      <c r="E19" s="65">
        <f>E15*E17+(E16*E18*(1-30%))</f>
        <v>0.11002000000000001</v>
      </c>
    </row>
    <row r="20" spans="1:13" x14ac:dyDescent="0.2">
      <c r="E20" s="56"/>
    </row>
    <row r="21" spans="1:13" x14ac:dyDescent="0.2">
      <c r="E21" s="56"/>
    </row>
    <row r="22" spans="1:13" x14ac:dyDescent="0.2">
      <c r="F22">
        <v>1</v>
      </c>
      <c r="G22">
        <v>2</v>
      </c>
      <c r="H22">
        <v>3</v>
      </c>
      <c r="I22">
        <v>4</v>
      </c>
      <c r="J22">
        <v>5</v>
      </c>
      <c r="K22">
        <v>6</v>
      </c>
      <c r="L22">
        <v>7</v>
      </c>
      <c r="M22" t="s">
        <v>208</v>
      </c>
    </row>
    <row r="23" spans="1:13" x14ac:dyDescent="0.2">
      <c r="A23" s="1" t="s">
        <v>115</v>
      </c>
      <c r="E23" s="2" t="s">
        <v>116</v>
      </c>
      <c r="F23" s="2">
        <v>2022</v>
      </c>
      <c r="G23" s="2">
        <v>2023</v>
      </c>
      <c r="H23" s="2">
        <v>2024</v>
      </c>
      <c r="I23" s="2">
        <v>2025</v>
      </c>
      <c r="J23" s="2">
        <v>2026</v>
      </c>
      <c r="K23" s="2">
        <v>2027</v>
      </c>
      <c r="L23" s="2">
        <v>2027</v>
      </c>
    </row>
    <row r="24" spans="1:13" x14ac:dyDescent="0.2">
      <c r="A24" t="s">
        <v>117</v>
      </c>
      <c r="E24" s="57">
        <v>4691.7389312966898</v>
      </c>
      <c r="F24" s="57">
        <v>6452.0917987424755</v>
      </c>
      <c r="G24" s="57">
        <v>8521.1310851194812</v>
      </c>
      <c r="H24" s="57">
        <v>10063.631161100835</v>
      </c>
      <c r="I24" s="57">
        <v>11706.373032478348</v>
      </c>
      <c r="J24" s="57">
        <v>13013.012055083738</v>
      </c>
      <c r="K24" s="57">
        <v>13793.792778388763</v>
      </c>
      <c r="L24" s="57">
        <v>14621.420345092089</v>
      </c>
    </row>
    <row r="25" spans="1:13" x14ac:dyDescent="0.2">
      <c r="A25" t="s">
        <v>118</v>
      </c>
      <c r="E25" s="57">
        <v>1755.5</v>
      </c>
      <c r="F25" s="57">
        <v>1741.766005470648</v>
      </c>
      <c r="G25" s="57">
        <v>1627.9606150125362</v>
      </c>
      <c r="H25" s="57">
        <v>1726.2910786651405</v>
      </c>
      <c r="I25" s="57">
        <v>2468.2540764997675</v>
      </c>
      <c r="J25" s="57">
        <v>2743.7550438029289</v>
      </c>
      <c r="K25" s="57">
        <v>2908.3803464311045</v>
      </c>
      <c r="L25" s="57">
        <v>3082.8831672169708</v>
      </c>
    </row>
    <row r="26" spans="1:13" x14ac:dyDescent="0.2">
      <c r="A26" t="s">
        <v>119</v>
      </c>
      <c r="E26" s="57">
        <v>816.05</v>
      </c>
      <c r="F26" s="57">
        <v>-1382.366466565541</v>
      </c>
      <c r="G26" s="57">
        <v>-970.13297298194902</v>
      </c>
      <c r="H26" s="57">
        <v>-624.60762270584928</v>
      </c>
      <c r="I26" s="57">
        <v>-1522.4800981566991</v>
      </c>
      <c r="J26" s="57">
        <v>-1692.4159016606875</v>
      </c>
      <c r="K26" s="57">
        <v>-1793.9608557603287</v>
      </c>
      <c r="L26" s="57">
        <v>-1901.5985071059483</v>
      </c>
    </row>
    <row r="27" spans="1:13" x14ac:dyDescent="0.2">
      <c r="A27" t="s">
        <v>120</v>
      </c>
      <c r="E27" s="57">
        <v>-1281.04</v>
      </c>
      <c r="F27" s="57">
        <v>-1504.5263355514373</v>
      </c>
      <c r="G27" s="57">
        <v>-1832.9411229308582</v>
      </c>
      <c r="H27" s="57">
        <v>-2240.9812483749533</v>
      </c>
      <c r="I27" s="57">
        <v>-2618.2116085924663</v>
      </c>
      <c r="J27" s="57">
        <v>-2910.4504982753692</v>
      </c>
      <c r="K27" s="57">
        <v>-3085.0775281718911</v>
      </c>
      <c r="L27" s="57">
        <v>-3270.1821798622045</v>
      </c>
    </row>
    <row r="28" spans="1:13" x14ac:dyDescent="0.2">
      <c r="A28" s="4" t="s">
        <v>115</v>
      </c>
      <c r="B28" s="4"/>
      <c r="C28" s="4"/>
      <c r="D28" s="4"/>
      <c r="E28" s="61">
        <v>5982.24893129669</v>
      </c>
      <c r="F28" s="61">
        <v>5306.9650020961444</v>
      </c>
      <c r="G28" s="61">
        <v>7346.0176042192097</v>
      </c>
      <c r="H28" s="61">
        <v>8924.3333686851729</v>
      </c>
      <c r="I28" s="61">
        <v>10033.93540222895</v>
      </c>
      <c r="J28" s="61">
        <v>11153.900698950609</v>
      </c>
      <c r="K28" s="61">
        <v>11823.134740887648</v>
      </c>
      <c r="L28" s="61">
        <v>12532.522825340908</v>
      </c>
    </row>
    <row r="29" spans="1:13" x14ac:dyDescent="0.2">
      <c r="A29" t="s">
        <v>206</v>
      </c>
      <c r="F29" s="80"/>
      <c r="G29" s="80"/>
      <c r="H29" s="80"/>
      <c r="I29" s="80"/>
      <c r="J29" s="80"/>
      <c r="K29" s="80"/>
      <c r="L29" s="80"/>
    </row>
    <row r="30" spans="1:13" x14ac:dyDescent="0.2">
      <c r="A30" t="s">
        <v>207</v>
      </c>
      <c r="B30" s="70">
        <f>SUM(F29:L29)</f>
        <v>0</v>
      </c>
      <c r="F30" s="81"/>
      <c r="G30" s="81"/>
      <c r="H30" s="81"/>
      <c r="I30" s="81"/>
      <c r="J30" s="81"/>
      <c r="K30" s="81"/>
      <c r="L30" s="81"/>
    </row>
    <row r="31" spans="1:13" x14ac:dyDescent="0.2">
      <c r="A31" t="s">
        <v>209</v>
      </c>
      <c r="B31">
        <f>L30/(1+$E$19)^L22</f>
        <v>0</v>
      </c>
      <c r="D31" t="s">
        <v>210</v>
      </c>
    </row>
    <row r="32" spans="1:13" x14ac:dyDescent="0.2">
      <c r="A32" t="s">
        <v>83</v>
      </c>
      <c r="B32" s="70">
        <f>SUM(B30:B31)</f>
        <v>0</v>
      </c>
      <c r="D32" t="s">
        <v>212</v>
      </c>
      <c r="F32" s="7"/>
      <c r="G32" s="7"/>
      <c r="H32" s="7"/>
      <c r="I32" s="7"/>
      <c r="J32" s="7"/>
      <c r="K32" s="7"/>
      <c r="L32" s="7"/>
    </row>
    <row r="33" spans="1:12" x14ac:dyDescent="0.2">
      <c r="A33" t="s">
        <v>80</v>
      </c>
      <c r="B33">
        <f>E4</f>
        <v>44.27</v>
      </c>
      <c r="F33" s="7"/>
      <c r="G33" s="7"/>
      <c r="H33" s="7"/>
      <c r="I33" s="7"/>
      <c r="J33" s="7"/>
      <c r="K33" s="7"/>
      <c r="L33" s="7"/>
    </row>
    <row r="34" spans="1:12" x14ac:dyDescent="0.2">
      <c r="A34" t="s">
        <v>211</v>
      </c>
      <c r="B34">
        <f>E5</f>
        <v>2419.3000000000002</v>
      </c>
      <c r="F34" s="7"/>
      <c r="G34" s="7"/>
      <c r="H34" s="7"/>
      <c r="I34" s="7"/>
      <c r="J34" s="7"/>
      <c r="K34" s="7"/>
      <c r="L34" s="7"/>
    </row>
    <row r="35" spans="1:12" x14ac:dyDescent="0.2">
      <c r="A35" t="s">
        <v>82</v>
      </c>
      <c r="B35" s="70"/>
    </row>
    <row r="36" spans="1:12" x14ac:dyDescent="0.2">
      <c r="A36" t="s">
        <v>213</v>
      </c>
      <c r="B36">
        <v>100</v>
      </c>
    </row>
    <row r="37" spans="1:12" x14ac:dyDescent="0.2">
      <c r="A37" t="s">
        <v>214</v>
      </c>
    </row>
    <row r="38" spans="1:12" x14ac:dyDescent="0.2">
      <c r="E38" s="6"/>
      <c r="F38" s="57"/>
      <c r="G38" s="57"/>
      <c r="H38" s="57"/>
      <c r="I38" s="57"/>
      <c r="J38" s="57"/>
      <c r="K38" s="57"/>
      <c r="L38" s="57"/>
    </row>
    <row r="39" spans="1:12" x14ac:dyDescent="0.2">
      <c r="F39" s="57"/>
      <c r="G39" s="57"/>
      <c r="H39" s="57"/>
      <c r="I39" s="57"/>
      <c r="J39" s="57"/>
      <c r="K39" s="57"/>
      <c r="L39" s="57"/>
    </row>
    <row r="40" spans="1:12" x14ac:dyDescent="0.2">
      <c r="E40" s="56"/>
    </row>
    <row r="43" spans="1:12" x14ac:dyDescent="0.2">
      <c r="E43" s="57"/>
    </row>
    <row r="44" spans="1:12" x14ac:dyDescent="0.2">
      <c r="E44" s="6"/>
    </row>
    <row r="46" spans="1:12" x14ac:dyDescent="0.2">
      <c r="E46" s="57"/>
    </row>
    <row r="49" spans="5:5" x14ac:dyDescent="0.2">
      <c r="E49" s="6"/>
    </row>
    <row r="50" spans="5:5" x14ac:dyDescent="0.2">
      <c r="E50" s="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Financial Statements</vt:lpstr>
      <vt:lpstr>Relative Comparable</vt:lpstr>
      <vt:lpstr>Company Profiling</vt:lpstr>
      <vt:lpstr>Enterprise Value</vt:lpstr>
      <vt:lpstr>DCF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aravindan</dc:creator>
  <cp:lastModifiedBy>allen aravindan</cp:lastModifiedBy>
  <dcterms:created xsi:type="dcterms:W3CDTF">2025-12-16T12:05:57Z</dcterms:created>
  <dcterms:modified xsi:type="dcterms:W3CDTF">2025-12-24T08:55:04Z</dcterms:modified>
</cp:coreProperties>
</file>