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lenaravindan/Downloads/"/>
    </mc:Choice>
  </mc:AlternateContent>
  <xr:revisionPtr revIDLastSave="0" documentId="8_{E7A0F679-B5BA-AC41-9F53-C7949FBF3584}" xr6:coauthVersionLast="47" xr6:coauthVersionMax="47" xr10:uidLastSave="{00000000-0000-0000-0000-000000000000}"/>
  <bookViews>
    <workbookView xWindow="0" yWindow="760" windowWidth="34200" windowHeight="21380" xr2:uid="{62492866-BE1B-400C-A1C2-E5BAAF9B0C3E}"/>
  </bookViews>
  <sheets>
    <sheet name="Portfol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0" i="1" l="1"/>
  <c r="N31" i="1"/>
  <c r="N32" i="1"/>
  <c r="N33" i="1"/>
  <c r="N29" i="1"/>
  <c r="N25" i="1"/>
  <c r="M30" i="1"/>
  <c r="M31" i="1"/>
  <c r="M32" i="1"/>
  <c r="M33" i="1"/>
  <c r="M29" i="1"/>
  <c r="M25" i="1"/>
  <c r="K33" i="1"/>
  <c r="K30" i="1"/>
  <c r="K31" i="1"/>
  <c r="K32" i="1"/>
  <c r="K29" i="1"/>
  <c r="K25" i="1"/>
  <c r="I25" i="1"/>
  <c r="J14" i="1"/>
  <c r="D33" i="1" s="1"/>
  <c r="J11" i="1"/>
  <c r="D30" i="1" s="1"/>
  <c r="J12" i="1"/>
  <c r="D31" i="1" s="1"/>
  <c r="D43" i="1" s="1"/>
  <c r="D45" i="1" s="1"/>
  <c r="J13" i="1"/>
  <c r="D32" i="1" s="1"/>
  <c r="J10" i="1"/>
  <c r="D29" i="1" s="1"/>
  <c r="D42" i="1" s="1"/>
  <c r="D44" i="1" s="1"/>
  <c r="J6" i="1"/>
  <c r="J7" i="1" s="1"/>
  <c r="I11" i="1"/>
  <c r="I12" i="1"/>
  <c r="I13" i="1"/>
  <c r="J32" i="1" s="1"/>
  <c r="I14" i="1"/>
  <c r="J33" i="1" s="1"/>
  <c r="I10" i="1"/>
  <c r="I15" i="1" s="1"/>
  <c r="J34" i="1" s="1"/>
  <c r="I6" i="1"/>
  <c r="I7" i="1" s="1"/>
  <c r="C3" i="1"/>
  <c r="G14" i="1"/>
  <c r="I33" i="1" s="1"/>
  <c r="G13" i="1"/>
  <c r="I32" i="1" s="1"/>
  <c r="G12" i="1"/>
  <c r="I31" i="1" s="1"/>
  <c r="G11" i="1"/>
  <c r="I30" i="1" s="1"/>
  <c r="G10" i="1"/>
  <c r="I29" i="1" s="1"/>
  <c r="J30" i="1" l="1"/>
  <c r="J31" i="1"/>
  <c r="J29" i="1"/>
  <c r="J25" i="1"/>
  <c r="I17" i="1"/>
  <c r="J36" i="1" s="1"/>
  <c r="E29" i="1"/>
  <c r="E32" i="1"/>
  <c r="E31" i="1"/>
  <c r="E30" i="1"/>
  <c r="E33" i="1"/>
  <c r="D25" i="1"/>
  <c r="E25" i="1" s="1"/>
  <c r="J15" i="1"/>
  <c r="J17" i="1" l="1"/>
  <c r="D36" i="1" s="1"/>
  <c r="E36" i="1" s="1"/>
  <c r="D34" i="1"/>
  <c r="E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Sai Krishna</author>
  </authors>
  <commentList>
    <comment ref="H4" authorId="0" shapeId="0" xr:uid="{99F64527-7DCD-41DB-9ED0-FBEFC7AD3380}">
      <text>
        <r>
          <rPr>
            <b/>
            <sz val="9"/>
            <color indexed="81"/>
            <rFont val="Tahoma"/>
            <family val="2"/>
          </rPr>
          <t>Take current NAV</t>
        </r>
      </text>
    </comment>
  </commentList>
</comments>
</file>

<file path=xl/sharedStrings.xml><?xml version="1.0" encoding="utf-8"?>
<sst xmlns="http://schemas.openxmlformats.org/spreadsheetml/2006/main" count="104" uniqueCount="82">
  <si>
    <t>Nippon India Banking &amp; Financial Services Fund (G)</t>
  </si>
  <si>
    <t>Q1.</t>
  </si>
  <si>
    <t>CAGR</t>
  </si>
  <si>
    <t>Comparision with the Benchmark</t>
  </si>
  <si>
    <t>Expense ratios</t>
  </si>
  <si>
    <t>PE</t>
  </si>
  <si>
    <t>No of stocks</t>
  </si>
  <si>
    <t>YTD returns</t>
  </si>
  <si>
    <t>1 Year Return</t>
  </si>
  <si>
    <t>3 Year Return</t>
  </si>
  <si>
    <t>a.</t>
  </si>
  <si>
    <t>b.</t>
  </si>
  <si>
    <t>c.</t>
  </si>
  <si>
    <t>d.</t>
  </si>
  <si>
    <t>e.</t>
  </si>
  <si>
    <t>f.</t>
  </si>
  <si>
    <t>g.</t>
  </si>
  <si>
    <t>h.</t>
  </si>
  <si>
    <t>i.</t>
  </si>
  <si>
    <t>5 year Return</t>
  </si>
  <si>
    <t xml:space="preserve">Your Comments on individual investments </t>
  </si>
  <si>
    <t>j.</t>
  </si>
  <si>
    <t>k.</t>
  </si>
  <si>
    <t>Your Comments on overall Portfolio</t>
  </si>
  <si>
    <t>SCHEME</t>
  </si>
  <si>
    <t>BALANCE UNITS</t>
  </si>
  <si>
    <t>PURCHASE NAV</t>
  </si>
  <si>
    <t>PURCHASE VALUE</t>
  </si>
  <si>
    <t>CURRENT NAV</t>
  </si>
  <si>
    <t>CURRENT VALUE</t>
  </si>
  <si>
    <t>Equity</t>
  </si>
  <si>
    <t>Motilal Oswal Flexi Cap Fund Reg (G)</t>
  </si>
  <si>
    <t>Equity Total</t>
  </si>
  <si>
    <t/>
  </si>
  <si>
    <t xml:space="preserve">Please review the Portfolio of the client. Kindly provide the following details - </t>
  </si>
  <si>
    <t>Caselet 2 Questions</t>
  </si>
  <si>
    <t>HOLDING DAYS</t>
  </si>
  <si>
    <t>Debt</t>
  </si>
  <si>
    <t>UTI ST Income Fund Reg (G)</t>
  </si>
  <si>
    <t>Debt Total</t>
  </si>
  <si>
    <t>Bandhan Focused Equity Fund Reg (G)</t>
  </si>
  <si>
    <t>ICICI Pru Technology Fund (G)</t>
  </si>
  <si>
    <t>Nippon India Pharma Fund (G)</t>
  </si>
  <si>
    <t>Grand Total</t>
  </si>
  <si>
    <t>Date of purchase</t>
  </si>
  <si>
    <t xml:space="preserve">As on date - </t>
  </si>
  <si>
    <t>CAGR =( End value/start value )^(1/n)-1</t>
  </si>
  <si>
    <t xml:space="preserve">Years </t>
  </si>
  <si>
    <t>2018-2015</t>
  </si>
  <si>
    <t>Scheme</t>
  </si>
  <si>
    <t>Expense Ratio</t>
  </si>
  <si>
    <t xml:space="preserve">P/E Ratio </t>
  </si>
  <si>
    <t>Bench Mark comprasion (Nifty 50)</t>
  </si>
  <si>
    <t>Nifty 50 (8th Jan 2018)</t>
  </si>
  <si>
    <t>Nifty 50 (19th Feb 2018)</t>
  </si>
  <si>
    <t>Nifty 50 (14th Aug 2024)</t>
  </si>
  <si>
    <t>Nifty 50 holding day from 19th feb</t>
  </si>
  <si>
    <t xml:space="preserve">Nifty 50 holding day from 8th jan </t>
  </si>
  <si>
    <t>CAGR 8TH Jan</t>
  </si>
  <si>
    <t>CAGR 19TH Feb</t>
  </si>
  <si>
    <t>Underperfomance</t>
  </si>
  <si>
    <t>outperformance</t>
  </si>
  <si>
    <t xml:space="preserve">Mutal fund fees </t>
  </si>
  <si>
    <t xml:space="preserve">YTD Returns </t>
  </si>
  <si>
    <t xml:space="preserve">Bandhan Focused Equity Fund Reg (G) </t>
  </si>
  <si>
    <t>UTI</t>
  </si>
  <si>
    <t>NAV</t>
  </si>
  <si>
    <t>1 year return</t>
  </si>
  <si>
    <t>3 year return</t>
  </si>
  <si>
    <t>5 year return</t>
  </si>
  <si>
    <t>Given the holding period of 2,282 days, this long-term investment in a debt fund has provided steady returns, aligning well with the typical risk-averse nature of debt investments.</t>
  </si>
  <si>
    <t>The current value of the debt investment has increased to ₹420,055.73 from the initial ₹299,999.99, reflecting a significant appreciation.</t>
  </si>
  <si>
    <t xml:space="preserve">UTI </t>
  </si>
  <si>
    <t xml:space="preserve">Bandhan Focused Equity Fund </t>
  </si>
  <si>
    <t>The equity investment has nearly doubled from ₹27,090.68 to ₹55,866.63, showcasing strong growth over a holding period of 2,369 days.</t>
  </si>
  <si>
    <t>This increase indicates that the fund has performed well, potentially benefiting from favorable market conditions during the investment period.</t>
  </si>
  <si>
    <t xml:space="preserve">  </t>
  </si>
  <si>
    <t>Growth: The equity investment has almost doubled, indicating a strong performance. The debt investment has also shown a healthy appreciation, although at a more conservative rate, typical of debt instruments.</t>
  </si>
  <si>
    <t>Balance: The portfolio includes a mix of debt and equity, which is a common strategy to balance risk and reward. The debt fund provides stability, while the equity fund offers growth potential.</t>
  </si>
  <si>
    <t xml:space="preserve">OVERALL  Comments </t>
  </si>
  <si>
    <t>Risk-Return Profile: This combination suggests a moderate risk tolerance. The investor seems to be focused on long-term gains while maintaining a safety net with the debt fund.</t>
  </si>
  <si>
    <t>The allocation heavily favors the debt fund, suggesting a more conservative stance. However, the inclusion of an equity fund adds an element of growth, which can help in beating inflation and achieving higher returns over time.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</si>
</sst>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0.0"/>
    <numFmt numFmtId="166" formatCode="0.0000"/>
    <numFmt numFmtId="167" formatCode="0.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1A1A1A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4" xfId="0" applyBorder="1" applyAlignment="1">
      <alignment wrapText="1"/>
    </xf>
    <xf numFmtId="0" fontId="0" fillId="33" borderId="11" xfId="0" applyFill="1" applyBorder="1"/>
    <xf numFmtId="0" fontId="0" fillId="33" borderId="12" xfId="0" applyFill="1" applyBorder="1"/>
    <xf numFmtId="0" fontId="0" fillId="33" borderId="14" xfId="0" applyFill="1" applyBorder="1" applyAlignment="1">
      <alignment wrapText="1"/>
    </xf>
    <xf numFmtId="0" fontId="0" fillId="33" borderId="13" xfId="0" applyFill="1" applyBorder="1" applyAlignment="1">
      <alignment wrapText="1"/>
    </xf>
    <xf numFmtId="0" fontId="0" fillId="33" borderId="13" xfId="0" applyFill="1" applyBorder="1"/>
    <xf numFmtId="0" fontId="0" fillId="0" borderId="13" xfId="0" applyBorder="1" applyAlignment="1">
      <alignment horizontal="center" vertical="center" wrapText="1"/>
    </xf>
    <xf numFmtId="0" fontId="0" fillId="33" borderId="16" xfId="0" applyFill="1" applyBorder="1"/>
    <xf numFmtId="0" fontId="0" fillId="33" borderId="15" xfId="0" applyFill="1" applyBorder="1"/>
    <xf numFmtId="0" fontId="0" fillId="33" borderId="14" xfId="0" applyFill="1" applyBorder="1"/>
    <xf numFmtId="0" fontId="0" fillId="0" borderId="13" xfId="0" applyBorder="1" applyAlignment="1">
      <alignment horizontal="right"/>
    </xf>
    <xf numFmtId="0" fontId="0" fillId="0" borderId="10" xfId="0" applyBorder="1"/>
    <xf numFmtId="0" fontId="16" fillId="0" borderId="10" xfId="0" applyFont="1" applyBorder="1"/>
    <xf numFmtId="0" fontId="16" fillId="34" borderId="10" xfId="0" applyFont="1" applyFill="1" applyBorder="1"/>
    <xf numFmtId="3" fontId="0" fillId="0" borderId="10" xfId="0" applyNumberFormat="1" applyBorder="1" applyAlignment="1">
      <alignment horizontal="center"/>
    </xf>
    <xf numFmtId="3" fontId="16" fillId="0" borderId="10" xfId="0" applyNumberFormat="1" applyFont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16" fillId="35" borderId="0" xfId="0" applyFont="1" applyFill="1" applyAlignment="1">
      <alignment horizontal="right"/>
    </xf>
    <xf numFmtId="14" fontId="16" fillId="35" borderId="0" xfId="0" applyNumberFormat="1" applyFont="1" applyFill="1" applyAlignment="1">
      <alignment horizontal="center"/>
    </xf>
    <xf numFmtId="3" fontId="0" fillId="36" borderId="10" xfId="0" applyNumberFormat="1" applyFill="1" applyBorder="1" applyAlignment="1">
      <alignment horizontal="center"/>
    </xf>
    <xf numFmtId="0" fontId="19" fillId="0" borderId="0" xfId="0" applyFont="1" applyAlignment="1">
      <alignment horizontal="left" vertical="center" wrapText="1" indent="1"/>
    </xf>
    <xf numFmtId="0" fontId="0" fillId="37" borderId="10" xfId="0" applyFill="1" applyBorder="1" applyAlignment="1">
      <alignment horizontal="center"/>
    </xf>
    <xf numFmtId="0" fontId="19" fillId="0" borderId="10" xfId="0" applyFont="1" applyBorder="1" applyAlignment="1">
      <alignment horizontal="left" vertical="center" wrapText="1" indent="1"/>
    </xf>
    <xf numFmtId="3" fontId="16" fillId="0" borderId="10" xfId="0" applyNumberFormat="1" applyFont="1" applyBorder="1"/>
    <xf numFmtId="2" fontId="0" fillId="0" borderId="10" xfId="0" applyNumberFormat="1" applyBorder="1"/>
    <xf numFmtId="165" fontId="0" fillId="0" borderId="10" xfId="0" applyNumberFormat="1" applyBorder="1"/>
    <xf numFmtId="9" fontId="0" fillId="0" borderId="10" xfId="43" applyFont="1" applyBorder="1"/>
    <xf numFmtId="0" fontId="20" fillId="0" borderId="10" xfId="0" applyFont="1" applyBorder="1" applyAlignment="1">
      <alignment horizontal="center"/>
    </xf>
    <xf numFmtId="0" fontId="20" fillId="0" borderId="10" xfId="0" applyFont="1" applyBorder="1"/>
    <xf numFmtId="0" fontId="16" fillId="0" borderId="18" xfId="0" applyFont="1" applyBorder="1" applyAlignment="1">
      <alignment horizontal="center"/>
    </xf>
    <xf numFmtId="0" fontId="0" fillId="0" borderId="18" xfId="0" applyBorder="1"/>
    <xf numFmtId="0" fontId="21" fillId="0" borderId="10" xfId="0" applyFont="1" applyBorder="1"/>
    <xf numFmtId="10" fontId="0" fillId="0" borderId="10" xfId="0" applyNumberFormat="1" applyBorder="1"/>
    <xf numFmtId="167" fontId="0" fillId="0" borderId="10" xfId="0" applyNumberFormat="1" applyBorder="1"/>
    <xf numFmtId="166" fontId="0" fillId="0" borderId="10" xfId="0" applyNumberFormat="1" applyBorder="1"/>
    <xf numFmtId="0" fontId="0" fillId="0" borderId="18" xfId="0" applyBorder="1" applyAlignment="1">
      <alignment horizontal="center"/>
    </xf>
    <xf numFmtId="9" fontId="0" fillId="0" borderId="18" xfId="43" applyFont="1" applyBorder="1"/>
    <xf numFmtId="0" fontId="22" fillId="0" borderId="10" xfId="0" applyFont="1" applyBorder="1" applyAlignment="1">
      <alignment horizontal="center"/>
    </xf>
    <xf numFmtId="0" fontId="22" fillId="0" borderId="10" xfId="43" applyNumberFormat="1" applyFont="1" applyBorder="1"/>
    <xf numFmtId="0" fontId="22" fillId="0" borderId="10" xfId="0" applyFont="1" applyBorder="1"/>
    <xf numFmtId="0" fontId="16" fillId="0" borderId="0" xfId="0" applyFont="1"/>
    <xf numFmtId="0" fontId="20" fillId="0" borderId="0" xfId="0" applyFont="1"/>
    <xf numFmtId="9" fontId="0" fillId="0" borderId="10" xfId="43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33" borderId="17" xfId="0" applyFill="1" applyBorder="1" applyAlignment="1">
      <alignment horizontal="center"/>
    </xf>
    <xf numFmtId="0" fontId="16" fillId="0" borderId="11" xfId="0" applyFont="1" applyBorder="1" applyAlignment="1">
      <alignment horizontal="left" vertical="center" wrapText="1" indent="5"/>
    </xf>
    <xf numFmtId="0" fontId="16" fillId="0" borderId="12" xfId="0" applyFont="1" applyBorder="1" applyAlignment="1">
      <alignment horizontal="left" vertical="center" wrapText="1" indent="5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2" xr:uid="{AE933CB7-F738-473F-A30E-938938FCEECC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 cent" xfId="43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2B9CA-AAD8-4DF9-B733-B0B52F75D107}">
  <dimension ref="B3:O60"/>
  <sheetViews>
    <sheetView showGridLines="0" tabSelected="1" topLeftCell="A24" zoomScale="90" zoomScaleNormal="90" workbookViewId="0">
      <selection activeCell="N33" sqref="N33"/>
    </sheetView>
  </sheetViews>
  <sheetFormatPr baseColWidth="10" defaultColWidth="8.83203125" defaultRowHeight="15" x14ac:dyDescent="0.2"/>
  <cols>
    <col min="2" max="2" width="33.83203125" customWidth="1"/>
    <col min="3" max="3" width="45" style="21" customWidth="1"/>
    <col min="4" max="4" width="15" bestFit="1" customWidth="1"/>
    <col min="5" max="5" width="14.83203125" bestFit="1" customWidth="1"/>
    <col min="6" max="6" width="18.6640625" customWidth="1"/>
    <col min="7" max="7" width="16.83203125" bestFit="1" customWidth="1"/>
    <col min="8" max="8" width="9.1640625" bestFit="1" customWidth="1"/>
    <col min="9" max="9" width="15.6640625" bestFit="1" customWidth="1"/>
    <col min="10" max="10" width="14.83203125" bestFit="1" customWidth="1"/>
    <col min="12" max="12" width="3.5" customWidth="1"/>
    <col min="13" max="13" width="6.83203125" customWidth="1"/>
    <col min="14" max="14" width="66.5" customWidth="1"/>
    <col min="15" max="15" width="3.83203125" customWidth="1"/>
  </cols>
  <sheetData>
    <row r="3" spans="2:15" ht="16" thickBot="1" x14ac:dyDescent="0.25">
      <c r="B3" s="22" t="s">
        <v>45</v>
      </c>
      <c r="C3" s="23">
        <f ca="1">TODAY()</f>
        <v>45565</v>
      </c>
    </row>
    <row r="4" spans="2:15" ht="16" thickBot="1" x14ac:dyDescent="0.25">
      <c r="B4" s="14" t="s">
        <v>24</v>
      </c>
      <c r="C4" s="17" t="s">
        <v>44</v>
      </c>
      <c r="D4" s="14" t="s">
        <v>25</v>
      </c>
      <c r="E4" s="14" t="s">
        <v>26</v>
      </c>
      <c r="F4" s="14"/>
      <c r="G4" s="14" t="s">
        <v>27</v>
      </c>
      <c r="H4" s="14" t="s">
        <v>28</v>
      </c>
      <c r="I4" s="14" t="s">
        <v>29</v>
      </c>
      <c r="J4" s="14" t="s">
        <v>36</v>
      </c>
      <c r="L4" s="2"/>
      <c r="M4" s="49"/>
      <c r="N4" s="49"/>
      <c r="O4" s="3"/>
    </row>
    <row r="5" spans="2:15" x14ac:dyDescent="0.2">
      <c r="B5" s="13" t="s">
        <v>37</v>
      </c>
      <c r="C5" s="18"/>
      <c r="D5" s="12"/>
      <c r="E5" s="12"/>
      <c r="F5" s="12"/>
      <c r="G5" s="12"/>
      <c r="H5" s="12"/>
      <c r="I5" s="12"/>
      <c r="J5" s="12"/>
      <c r="L5" s="6"/>
      <c r="M5" s="50" t="s">
        <v>35</v>
      </c>
      <c r="N5" s="51"/>
      <c r="O5" s="10"/>
    </row>
    <row r="6" spans="2:15" ht="16" x14ac:dyDescent="0.2">
      <c r="B6" s="12" t="s">
        <v>38</v>
      </c>
      <c r="C6" s="19">
        <v>43237</v>
      </c>
      <c r="D6" s="15">
        <v>14219.896000000001</v>
      </c>
      <c r="E6" s="15">
        <v>21.097200000000001</v>
      </c>
      <c r="F6" s="15"/>
      <c r="G6" s="15">
        <v>299999.99</v>
      </c>
      <c r="H6" s="25">
        <v>29.54</v>
      </c>
      <c r="I6" s="15">
        <f>D6*H6</f>
        <v>420055.72784000001</v>
      </c>
      <c r="J6" s="24">
        <f ca="1">TODAY()-C6</f>
        <v>2328</v>
      </c>
      <c r="L6" s="5"/>
      <c r="M6" s="7" t="s">
        <v>1</v>
      </c>
      <c r="N6" s="1" t="s">
        <v>34</v>
      </c>
      <c r="O6" s="4"/>
    </row>
    <row r="7" spans="2:15" ht="16" x14ac:dyDescent="0.2">
      <c r="B7" s="13" t="s">
        <v>39</v>
      </c>
      <c r="C7" s="18"/>
      <c r="D7" s="16" t="s">
        <v>33</v>
      </c>
      <c r="E7" s="16"/>
      <c r="F7" s="16"/>
      <c r="G7" s="16">
        <v>299999.99</v>
      </c>
      <c r="H7" s="16"/>
      <c r="I7" s="16">
        <f>I6</f>
        <v>420055.72784000001</v>
      </c>
      <c r="J7" s="16">
        <f ca="1">J6</f>
        <v>2328</v>
      </c>
      <c r="L7" s="6"/>
      <c r="M7" s="11" t="s">
        <v>10</v>
      </c>
      <c r="N7" s="1" t="s">
        <v>2</v>
      </c>
      <c r="O7" s="10"/>
    </row>
    <row r="8" spans="2:15" ht="16" x14ac:dyDescent="0.2">
      <c r="B8" s="12"/>
      <c r="C8" s="20"/>
      <c r="D8" s="15"/>
      <c r="E8" s="15"/>
      <c r="F8" s="15"/>
      <c r="G8" s="15"/>
      <c r="H8" s="15"/>
      <c r="I8" s="15"/>
      <c r="J8" s="12"/>
      <c r="L8" s="6"/>
      <c r="M8" s="11" t="s">
        <v>11</v>
      </c>
      <c r="N8" s="1" t="s">
        <v>3</v>
      </c>
      <c r="O8" s="10"/>
    </row>
    <row r="9" spans="2:15" ht="16" x14ac:dyDescent="0.2">
      <c r="B9" s="13" t="s">
        <v>30</v>
      </c>
      <c r="C9" s="18"/>
      <c r="D9" s="15"/>
      <c r="E9" s="15"/>
      <c r="F9" s="15"/>
      <c r="G9" s="15"/>
      <c r="H9" s="15"/>
      <c r="I9" s="15"/>
      <c r="J9" s="12"/>
      <c r="L9" s="6"/>
      <c r="M9" s="11" t="s">
        <v>12</v>
      </c>
      <c r="N9" s="1" t="s">
        <v>4</v>
      </c>
      <c r="O9" s="10"/>
    </row>
    <row r="10" spans="2:15" ht="16" x14ac:dyDescent="0.2">
      <c r="B10" s="12" t="s">
        <v>40</v>
      </c>
      <c r="C10" s="19">
        <v>43150</v>
      </c>
      <c r="D10" s="15">
        <v>702.19500000000005</v>
      </c>
      <c r="E10" s="15">
        <v>38.58</v>
      </c>
      <c r="F10" s="15"/>
      <c r="G10" s="15">
        <f t="shared" ref="G10:G14" si="0">E10*D10</f>
        <v>27090.683100000002</v>
      </c>
      <c r="H10" s="27">
        <v>79.56</v>
      </c>
      <c r="I10" s="15">
        <f>H10*D10</f>
        <v>55866.634200000008</v>
      </c>
      <c r="J10" s="24">
        <f ca="1">TODAY()-C10</f>
        <v>2415</v>
      </c>
      <c r="L10" s="6"/>
      <c r="M10" s="11" t="s">
        <v>13</v>
      </c>
      <c r="N10" s="1" t="s">
        <v>5</v>
      </c>
      <c r="O10" s="10"/>
    </row>
    <row r="11" spans="2:15" ht="16" x14ac:dyDescent="0.2">
      <c r="B11" s="12" t="s">
        <v>41</v>
      </c>
      <c r="C11" s="19">
        <v>43150</v>
      </c>
      <c r="D11" s="15">
        <v>244.386</v>
      </c>
      <c r="E11" s="15">
        <v>50.51</v>
      </c>
      <c r="F11" s="15"/>
      <c r="G11" s="15">
        <f t="shared" si="0"/>
        <v>12343.93686</v>
      </c>
      <c r="H11" s="27">
        <v>197.07</v>
      </c>
      <c r="I11" s="15">
        <f t="shared" ref="I11:I14" si="1">H11*D11</f>
        <v>48161.149019999997</v>
      </c>
      <c r="J11" s="24">
        <f t="shared" ref="J11:J14" ca="1" si="2">TODAY()-C11</f>
        <v>2415</v>
      </c>
      <c r="L11" s="6"/>
      <c r="M11" s="11" t="s">
        <v>14</v>
      </c>
      <c r="N11" s="1" t="s">
        <v>6</v>
      </c>
      <c r="O11" s="10"/>
    </row>
    <row r="12" spans="2:15" ht="16" x14ac:dyDescent="0.2">
      <c r="B12" s="12" t="s">
        <v>31</v>
      </c>
      <c r="C12" s="19">
        <v>43108</v>
      </c>
      <c r="D12" s="15">
        <v>4554.9080000000004</v>
      </c>
      <c r="E12" s="15">
        <v>27.6892</v>
      </c>
      <c r="F12" s="15"/>
      <c r="G12" s="15">
        <f t="shared" si="0"/>
        <v>126121.75859360001</v>
      </c>
      <c r="H12" s="26">
        <v>56.48</v>
      </c>
      <c r="I12" s="15">
        <f t="shared" si="1"/>
        <v>257261.20384</v>
      </c>
      <c r="J12" s="24">
        <f t="shared" ca="1" si="2"/>
        <v>2457</v>
      </c>
      <c r="L12" s="6"/>
      <c r="M12" s="11" t="s">
        <v>15</v>
      </c>
      <c r="N12" s="1" t="s">
        <v>7</v>
      </c>
      <c r="O12" s="10"/>
    </row>
    <row r="13" spans="2:15" ht="16" x14ac:dyDescent="0.2">
      <c r="B13" s="12" t="s">
        <v>0</v>
      </c>
      <c r="C13" s="19">
        <v>43150</v>
      </c>
      <c r="D13" s="15">
        <v>69.441000000000003</v>
      </c>
      <c r="E13" s="15">
        <v>259.01990000000001</v>
      </c>
      <c r="F13" s="15"/>
      <c r="G13" s="15">
        <f t="shared" si="0"/>
        <v>17986.6008759</v>
      </c>
      <c r="H13" s="26">
        <v>552.33000000000004</v>
      </c>
      <c r="I13" s="15">
        <f t="shared" si="1"/>
        <v>38354.347530000006</v>
      </c>
      <c r="J13" s="24">
        <f t="shared" ca="1" si="2"/>
        <v>2415</v>
      </c>
      <c r="L13" s="6"/>
      <c r="M13" s="11" t="s">
        <v>16</v>
      </c>
      <c r="N13" s="1" t="s">
        <v>8</v>
      </c>
      <c r="O13" s="10"/>
    </row>
    <row r="14" spans="2:15" ht="16" x14ac:dyDescent="0.2">
      <c r="B14" s="12" t="s">
        <v>42</v>
      </c>
      <c r="C14" s="19">
        <v>43150</v>
      </c>
      <c r="D14" s="15">
        <v>93.46</v>
      </c>
      <c r="E14" s="15">
        <v>139.38650000000001</v>
      </c>
      <c r="F14" s="15"/>
      <c r="G14" s="15">
        <f t="shared" si="0"/>
        <v>13027.06229</v>
      </c>
      <c r="H14" s="26">
        <v>494.46</v>
      </c>
      <c r="I14" s="15">
        <f t="shared" si="1"/>
        <v>46212.231599999992</v>
      </c>
      <c r="J14" s="24">
        <f t="shared" ca="1" si="2"/>
        <v>2415</v>
      </c>
      <c r="L14" s="6"/>
      <c r="M14" s="11" t="s">
        <v>17</v>
      </c>
      <c r="N14" s="1" t="s">
        <v>9</v>
      </c>
      <c r="O14" s="10"/>
    </row>
    <row r="15" spans="2:15" ht="16" x14ac:dyDescent="0.2">
      <c r="B15" s="13" t="s">
        <v>32</v>
      </c>
      <c r="C15" s="18"/>
      <c r="D15" s="16" t="s">
        <v>33</v>
      </c>
      <c r="E15" s="16"/>
      <c r="F15" s="16"/>
      <c r="G15" s="16">
        <v>192000.55</v>
      </c>
      <c r="H15" s="16"/>
      <c r="I15" s="16">
        <f>SUM(I10:I14)</f>
        <v>445855.56619000004</v>
      </c>
      <c r="J15" s="28">
        <f ca="1">SUM(J10:J14)</f>
        <v>12117</v>
      </c>
      <c r="L15" s="6"/>
      <c r="M15" s="11" t="s">
        <v>18</v>
      </c>
      <c r="N15" s="1" t="s">
        <v>19</v>
      </c>
      <c r="O15" s="10"/>
    </row>
    <row r="16" spans="2:15" ht="16" x14ac:dyDescent="0.2">
      <c r="B16" s="12"/>
      <c r="C16" s="20"/>
      <c r="D16" s="15"/>
      <c r="E16" s="15"/>
      <c r="F16" s="15"/>
      <c r="G16" s="15"/>
      <c r="H16" s="15"/>
      <c r="I16" s="15"/>
      <c r="J16" s="12"/>
      <c r="L16" s="6"/>
      <c r="M16" s="11" t="s">
        <v>21</v>
      </c>
      <c r="N16" s="1" t="s">
        <v>20</v>
      </c>
      <c r="O16" s="10"/>
    </row>
    <row r="17" spans="2:15" ht="17" thickBot="1" x14ac:dyDescent="0.25">
      <c r="B17" s="13" t="s">
        <v>43</v>
      </c>
      <c r="C17" s="18"/>
      <c r="D17" s="16" t="s">
        <v>33</v>
      </c>
      <c r="E17" s="16"/>
      <c r="F17" s="16"/>
      <c r="G17" s="16">
        <v>492000.54</v>
      </c>
      <c r="H17" s="16"/>
      <c r="I17" s="16">
        <f>I7+I15</f>
        <v>865911.29402999999</v>
      </c>
      <c r="J17" s="28">
        <f ca="1">J7+J15</f>
        <v>14445</v>
      </c>
      <c r="L17" s="6"/>
      <c r="M17" s="11" t="s">
        <v>22</v>
      </c>
      <c r="N17" s="1" t="s">
        <v>23</v>
      </c>
      <c r="O17" s="10"/>
    </row>
    <row r="18" spans="2:15" ht="16" thickBot="1" x14ac:dyDescent="0.25">
      <c r="L18" s="9"/>
      <c r="M18" s="49"/>
      <c r="N18" s="49"/>
      <c r="O18" s="8"/>
    </row>
    <row r="22" spans="2:15" x14ac:dyDescent="0.2">
      <c r="C22" s="34" t="s">
        <v>46</v>
      </c>
      <c r="D22" s="35" t="s">
        <v>48</v>
      </c>
      <c r="E22" s="35">
        <v>6</v>
      </c>
    </row>
    <row r="23" spans="2:15" ht="16" x14ac:dyDescent="0.2">
      <c r="C23" s="32" t="s">
        <v>49</v>
      </c>
      <c r="D23" s="33" t="s">
        <v>47</v>
      </c>
      <c r="E23" s="33" t="s">
        <v>2</v>
      </c>
      <c r="F23" s="33" t="s">
        <v>52</v>
      </c>
      <c r="G23" s="33" t="s">
        <v>50</v>
      </c>
      <c r="H23" s="33" t="s">
        <v>51</v>
      </c>
      <c r="I23" s="33" t="s">
        <v>62</v>
      </c>
      <c r="J23" s="33" t="s">
        <v>63</v>
      </c>
      <c r="K23" s="33" t="s">
        <v>67</v>
      </c>
      <c r="L23" s="12"/>
      <c r="M23" s="33" t="s">
        <v>68</v>
      </c>
      <c r="N23" s="33" t="s">
        <v>69</v>
      </c>
    </row>
    <row r="24" spans="2:15" x14ac:dyDescent="0.2">
      <c r="C24" s="13" t="s">
        <v>37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2:15" x14ac:dyDescent="0.2">
      <c r="C25" s="12" t="s">
        <v>38</v>
      </c>
      <c r="D25" s="29">
        <f ca="1">J6/365</f>
        <v>6.3780821917808215</v>
      </c>
      <c r="E25" s="31">
        <f ca="1">(I7/G7)^(1/D25)-1</f>
        <v>5.4192699312368475E-2</v>
      </c>
      <c r="F25" s="31"/>
      <c r="G25" s="37">
        <v>8.3999999999999995E-3</v>
      </c>
      <c r="H25" s="12"/>
      <c r="I25" s="38">
        <f>G7*G25</f>
        <v>2519.9999159999998</v>
      </c>
      <c r="J25" s="31">
        <f>(I6-G6)/G6</f>
        <v>0.40018580613952692</v>
      </c>
      <c r="K25" s="31">
        <f>(H6-D47)/D47</f>
        <v>0.31246306753808756</v>
      </c>
      <c r="L25" s="12"/>
      <c r="M25" s="31">
        <f>(H6-E47)/E47</f>
        <v>0.24846266657086938</v>
      </c>
      <c r="N25" s="47">
        <f>(H6-F47)/F47</f>
        <v>8.8562721333102321E-2</v>
      </c>
    </row>
    <row r="26" spans="2:15" x14ac:dyDescent="0.2">
      <c r="C26" s="13" t="s">
        <v>39</v>
      </c>
      <c r="D26" s="29"/>
      <c r="E26" s="12"/>
      <c r="F26" s="12"/>
      <c r="G26" s="12"/>
      <c r="H26" s="12"/>
      <c r="I26" s="12"/>
      <c r="J26" s="31"/>
      <c r="K26" s="12"/>
      <c r="L26" s="12"/>
      <c r="M26" s="12"/>
      <c r="N26" s="48"/>
    </row>
    <row r="27" spans="2:15" x14ac:dyDescent="0.2">
      <c r="C27" s="12"/>
      <c r="D27" s="29"/>
      <c r="E27" s="12"/>
      <c r="F27" s="12"/>
      <c r="G27" s="12"/>
      <c r="H27" s="12"/>
      <c r="I27" s="12"/>
      <c r="J27" s="12"/>
      <c r="K27" s="12"/>
      <c r="L27" s="12"/>
      <c r="M27" s="12"/>
      <c r="N27" s="48"/>
    </row>
    <row r="28" spans="2:15" x14ac:dyDescent="0.2">
      <c r="C28" s="13" t="s">
        <v>30</v>
      </c>
      <c r="D28" s="29"/>
      <c r="E28" s="12"/>
      <c r="F28" s="12"/>
      <c r="G28" s="12"/>
      <c r="H28" s="12"/>
      <c r="I28" s="12"/>
      <c r="J28" s="12"/>
      <c r="K28" s="12"/>
      <c r="L28" s="12"/>
      <c r="M28" s="12"/>
      <c r="N28" s="48"/>
    </row>
    <row r="29" spans="2:15" x14ac:dyDescent="0.2">
      <c r="C29" s="12" t="s">
        <v>40</v>
      </c>
      <c r="D29" s="29">
        <f t="shared" ref="D29:D34" ca="1" si="3">J10/365</f>
        <v>6.6164383561643838</v>
      </c>
      <c r="E29" s="31">
        <f ca="1">(I10/G10)^(1/D29)-1</f>
        <v>0.11559823447688067</v>
      </c>
      <c r="F29" s="31" t="s">
        <v>60</v>
      </c>
      <c r="G29" s="37">
        <v>2.1100000000000001E-2</v>
      </c>
      <c r="H29" s="12"/>
      <c r="I29" s="39">
        <f>G29*G10</f>
        <v>571.61341341000002</v>
      </c>
      <c r="J29" s="31">
        <f>(I10-G10)/G10</f>
        <v>1.0622083981337482</v>
      </c>
      <c r="K29" s="31">
        <f>(H10-D48)/D48</f>
        <v>1.3870387038703873</v>
      </c>
      <c r="L29" s="12"/>
      <c r="M29" s="31">
        <f>(H10-E48)/E48</f>
        <v>0.66757493188010897</v>
      </c>
      <c r="N29" s="47">
        <f>(H10-F48)/F48</f>
        <v>0.53929497349378952</v>
      </c>
    </row>
    <row r="30" spans="2:15" x14ac:dyDescent="0.2">
      <c r="C30" s="12" t="s">
        <v>41</v>
      </c>
      <c r="D30" s="29">
        <f t="shared" ca="1" si="3"/>
        <v>6.6164383561643838</v>
      </c>
      <c r="E30" s="31">
        <f t="shared" ref="E30:E33" ca="1" si="4">(I11/G11)^(1/D30)-1</f>
        <v>0.22845635251338647</v>
      </c>
      <c r="F30" s="31" t="s">
        <v>61</v>
      </c>
      <c r="G30" s="37">
        <v>1.7399999999999999E-2</v>
      </c>
      <c r="H30" s="12"/>
      <c r="I30" s="39">
        <f t="shared" ref="I30:I33" si="5">G30*G11</f>
        <v>214.78450136399999</v>
      </c>
      <c r="J30" s="31">
        <f t="shared" ref="J30:J34" si="6">(I11-G11)/G11</f>
        <v>2.9016036428430012</v>
      </c>
      <c r="K30" s="31">
        <f t="shared" ref="K30:K33" si="7">(H11-D49)/D49</f>
        <v>2.1425609950566096</v>
      </c>
      <c r="L30" s="12"/>
      <c r="M30" s="31">
        <f t="shared" ref="M30:M33" si="8">(H11-E49)/E49</f>
        <v>0.77460603331832512</v>
      </c>
      <c r="N30" s="47">
        <f t="shared" ref="N30:N33" si="9">(H11-F49)/F49</f>
        <v>0.27727007583122693</v>
      </c>
    </row>
    <row r="31" spans="2:15" x14ac:dyDescent="0.2">
      <c r="C31" s="12" t="s">
        <v>31</v>
      </c>
      <c r="D31" s="29">
        <f t="shared" ca="1" si="3"/>
        <v>6.7315068493150685</v>
      </c>
      <c r="E31" s="31">
        <f t="shared" ca="1" si="4"/>
        <v>0.11170699595365097</v>
      </c>
      <c r="F31" s="31" t="s">
        <v>60</v>
      </c>
      <c r="G31" s="37">
        <v>1.7399999999999999E-2</v>
      </c>
      <c r="H31" s="12"/>
      <c r="I31" s="39">
        <f t="shared" si="5"/>
        <v>2194.5185995286402</v>
      </c>
      <c r="J31" s="31">
        <f t="shared" si="6"/>
        <v>1.0397844647010386</v>
      </c>
      <c r="K31" s="31">
        <f t="shared" si="7"/>
        <v>1.2903487429034872</v>
      </c>
      <c r="L31" s="12"/>
      <c r="M31" s="31">
        <f t="shared" si="8"/>
        <v>0.81941178365493017</v>
      </c>
      <c r="N31" s="47">
        <f t="shared" si="9"/>
        <v>0.70944309927360771</v>
      </c>
    </row>
    <row r="32" spans="2:15" x14ac:dyDescent="0.2">
      <c r="C32" s="12" t="s">
        <v>0</v>
      </c>
      <c r="D32" s="29">
        <f t="shared" ca="1" si="3"/>
        <v>6.6164383561643838</v>
      </c>
      <c r="E32" s="31">
        <f t="shared" ca="1" si="4"/>
        <v>0.12125478578173721</v>
      </c>
      <c r="F32" s="31" t="s">
        <v>60</v>
      </c>
      <c r="G32" s="37">
        <v>1.8800000000000001E-2</v>
      </c>
      <c r="H32" s="12"/>
      <c r="I32" s="39">
        <f t="shared" si="5"/>
        <v>338.14809646691998</v>
      </c>
      <c r="J32" s="31">
        <f t="shared" si="6"/>
        <v>1.1323844229729072</v>
      </c>
      <c r="K32" s="31">
        <f t="shared" si="7"/>
        <v>1.2531206657420253</v>
      </c>
      <c r="L32" s="12"/>
      <c r="M32" s="31">
        <f t="shared" si="8"/>
        <v>0.77740949316170571</v>
      </c>
      <c r="N32" s="47">
        <f t="shared" si="9"/>
        <v>0.42294414674361092</v>
      </c>
    </row>
    <row r="33" spans="3:14" x14ac:dyDescent="0.2">
      <c r="C33" s="12" t="s">
        <v>42</v>
      </c>
      <c r="D33" s="29">
        <f t="shared" ca="1" si="3"/>
        <v>6.6164383561643838</v>
      </c>
      <c r="E33" s="31">
        <f t="shared" ca="1" si="4"/>
        <v>0.21091249272877644</v>
      </c>
      <c r="F33" s="31" t="s">
        <v>61</v>
      </c>
      <c r="G33" s="37">
        <v>1.8200000000000001E-2</v>
      </c>
      <c r="H33" s="12"/>
      <c r="I33" s="39">
        <f t="shared" si="5"/>
        <v>237.092533678</v>
      </c>
      <c r="J33" s="31">
        <f t="shared" si="6"/>
        <v>2.5474023668002275</v>
      </c>
      <c r="K33" s="31">
        <f t="shared" si="7"/>
        <v>2.3785136480445055</v>
      </c>
      <c r="L33" s="12"/>
      <c r="M33" s="31">
        <f t="shared" si="8"/>
        <v>0.99083136918273895</v>
      </c>
      <c r="N33" s="47">
        <f t="shared" si="9"/>
        <v>0.81957014927570093</v>
      </c>
    </row>
    <row r="34" spans="3:14" x14ac:dyDescent="0.2">
      <c r="C34" s="13" t="s">
        <v>32</v>
      </c>
      <c r="D34" s="30">
        <f t="shared" ca="1" si="3"/>
        <v>33.197260273972603</v>
      </c>
      <c r="E34" s="31">
        <f ca="1">(I15/G15)^(1/D34)-1</f>
        <v>2.5703280400654505E-2</v>
      </c>
      <c r="F34" s="31" t="s">
        <v>60</v>
      </c>
      <c r="G34" s="12"/>
      <c r="H34" s="12"/>
      <c r="I34" s="12"/>
      <c r="J34" s="31">
        <f t="shared" si="6"/>
        <v>1.3221577552251806</v>
      </c>
      <c r="K34" s="12"/>
      <c r="L34" s="12"/>
      <c r="M34" s="12"/>
      <c r="N34" s="12"/>
    </row>
    <row r="35" spans="3:14" x14ac:dyDescent="0.2">
      <c r="C35" s="12"/>
      <c r="D35" s="12"/>
      <c r="E35" s="12"/>
      <c r="F35" s="12"/>
      <c r="G35" s="12"/>
      <c r="H35" s="12"/>
      <c r="I35" s="12"/>
      <c r="J35" s="31"/>
      <c r="K35" s="12"/>
      <c r="L35" s="12"/>
      <c r="M35" s="12"/>
      <c r="N35" s="12"/>
    </row>
    <row r="36" spans="3:14" x14ac:dyDescent="0.2">
      <c r="C36" s="13" t="s">
        <v>43</v>
      </c>
      <c r="D36" s="29">
        <f ca="1">J17/365</f>
        <v>39.575342465753423</v>
      </c>
      <c r="E36" s="31">
        <f ca="1">(I17/G17)^(1/D36)-1</f>
        <v>1.4386720790881657E-2</v>
      </c>
      <c r="F36" s="31"/>
      <c r="G36" s="12"/>
      <c r="H36" s="12"/>
      <c r="I36" s="12"/>
      <c r="J36" s="31">
        <f>(I17-G17)/G17</f>
        <v>0.75998037325324896</v>
      </c>
      <c r="K36" s="12"/>
      <c r="L36" s="12"/>
      <c r="M36" s="12"/>
      <c r="N36" s="12"/>
    </row>
    <row r="39" spans="3:14" x14ac:dyDescent="0.2">
      <c r="C39" s="20" t="s">
        <v>53</v>
      </c>
      <c r="D39" s="12">
        <v>10623.6</v>
      </c>
    </row>
    <row r="40" spans="3:14" x14ac:dyDescent="0.2">
      <c r="C40" s="20" t="s">
        <v>54</v>
      </c>
      <c r="D40" s="36">
        <v>10378.4</v>
      </c>
    </row>
    <row r="41" spans="3:14" x14ac:dyDescent="0.2">
      <c r="C41" s="20" t="s">
        <v>55</v>
      </c>
      <c r="D41" s="12">
        <v>24143.75</v>
      </c>
    </row>
    <row r="42" spans="3:14" x14ac:dyDescent="0.2">
      <c r="C42" s="20" t="s">
        <v>56</v>
      </c>
      <c r="D42" s="29">
        <f ca="1">D29</f>
        <v>6.6164383561643838</v>
      </c>
    </row>
    <row r="43" spans="3:14" x14ac:dyDescent="0.2">
      <c r="C43" s="20" t="s">
        <v>57</v>
      </c>
      <c r="D43" s="29">
        <f ca="1">D31</f>
        <v>6.7315068493150685</v>
      </c>
    </row>
    <row r="44" spans="3:14" x14ac:dyDescent="0.2">
      <c r="C44" s="20" t="s">
        <v>58</v>
      </c>
      <c r="D44" s="31">
        <f ca="1">(D41/D39)^(1/D42)-1</f>
        <v>0.13210300263430019</v>
      </c>
    </row>
    <row r="45" spans="3:14" x14ac:dyDescent="0.2">
      <c r="C45" s="40" t="s">
        <v>59</v>
      </c>
      <c r="D45" s="41">
        <f ca="1">(D41/D40)^(1/D43)-1</f>
        <v>0.13363007237344937</v>
      </c>
    </row>
    <row r="46" spans="3:14" ht="19" x14ac:dyDescent="0.25">
      <c r="C46" s="42" t="s">
        <v>66</v>
      </c>
      <c r="D46" s="43">
        <v>2019</v>
      </c>
      <c r="E46" s="44">
        <v>2021</v>
      </c>
      <c r="F46" s="44">
        <v>2023</v>
      </c>
    </row>
    <row r="47" spans="3:14" x14ac:dyDescent="0.2">
      <c r="C47" s="20" t="s">
        <v>65</v>
      </c>
      <c r="D47" s="29">
        <v>22.507300000000001</v>
      </c>
      <c r="E47" s="29">
        <v>23.661100000000001</v>
      </c>
      <c r="F47" s="29">
        <v>27.136700000000001</v>
      </c>
    </row>
    <row r="48" spans="3:14" x14ac:dyDescent="0.2">
      <c r="C48" s="12" t="s">
        <v>64</v>
      </c>
      <c r="D48" s="12">
        <v>33.33</v>
      </c>
      <c r="E48" s="12">
        <v>47.71</v>
      </c>
      <c r="F48" s="12">
        <v>51.686</v>
      </c>
    </row>
    <row r="49" spans="2:9" x14ac:dyDescent="0.2">
      <c r="C49" s="12" t="s">
        <v>41</v>
      </c>
      <c r="D49" s="12">
        <v>62.71</v>
      </c>
      <c r="E49" s="12">
        <v>111.05</v>
      </c>
      <c r="F49" s="12">
        <v>154.29</v>
      </c>
    </row>
    <row r="50" spans="2:9" x14ac:dyDescent="0.2">
      <c r="C50" s="12" t="s">
        <v>31</v>
      </c>
      <c r="D50" s="12">
        <v>24.66</v>
      </c>
      <c r="E50" s="12">
        <v>31.042999999999999</v>
      </c>
      <c r="F50" s="12">
        <v>33.04</v>
      </c>
    </row>
    <row r="51" spans="2:9" x14ac:dyDescent="0.2">
      <c r="C51" s="12" t="s">
        <v>0</v>
      </c>
      <c r="D51" s="12">
        <v>245.14</v>
      </c>
      <c r="E51" s="12">
        <v>310.75</v>
      </c>
      <c r="F51" s="12">
        <v>388.16</v>
      </c>
    </row>
    <row r="52" spans="2:9" x14ac:dyDescent="0.2">
      <c r="C52" s="12" t="s">
        <v>42</v>
      </c>
      <c r="D52" s="12">
        <v>146.35429999999999</v>
      </c>
      <c r="E52" s="12">
        <v>248.36859999999999</v>
      </c>
      <c r="F52" s="12">
        <v>271.74549999999999</v>
      </c>
    </row>
    <row r="53" spans="2:9" ht="16" x14ac:dyDescent="0.2">
      <c r="B53" s="46" t="s">
        <v>72</v>
      </c>
      <c r="I53" s="45" t="s">
        <v>79</v>
      </c>
    </row>
    <row r="54" spans="2:9" x14ac:dyDescent="0.2">
      <c r="C54" s="21" t="s">
        <v>71</v>
      </c>
      <c r="I54" t="s">
        <v>77</v>
      </c>
    </row>
    <row r="55" spans="2:9" x14ac:dyDescent="0.2">
      <c r="C55" s="21" t="s">
        <v>70</v>
      </c>
      <c r="I55" t="s">
        <v>76</v>
      </c>
    </row>
    <row r="56" spans="2:9" x14ac:dyDescent="0.2">
      <c r="I56" t="s">
        <v>78</v>
      </c>
    </row>
    <row r="57" spans="2:9" ht="16" x14ac:dyDescent="0.2">
      <c r="B57" s="46" t="s">
        <v>73</v>
      </c>
    </row>
    <row r="58" spans="2:9" x14ac:dyDescent="0.2">
      <c r="B58" t="s">
        <v>74</v>
      </c>
      <c r="I58" t="s">
        <v>80</v>
      </c>
    </row>
    <row r="59" spans="2:9" x14ac:dyDescent="0.2">
      <c r="B59" t="s">
        <v>75</v>
      </c>
    </row>
    <row r="60" spans="2:9" x14ac:dyDescent="0.2">
      <c r="I60" t="s">
        <v>81</v>
      </c>
    </row>
  </sheetData>
  <mergeCells count="3">
    <mergeCell ref="M4:N4"/>
    <mergeCell ref="M18:N18"/>
    <mergeCell ref="M5:N5"/>
  </mergeCells>
  <pageMargins left="0.7" right="0.7" top="0.75" bottom="0.75" header="0.3" footer="0.3"/>
  <pageSetup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Portfolio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Guardian Capital</dc:creator>
  <cp:lastModifiedBy>allen aravindan</cp:lastModifiedBy>
  <dcterms:created xsi:type="dcterms:W3CDTF">2021-11-19T09:31:40Z</dcterms:created>
  <dcterms:modified xsi:type="dcterms:W3CDTF">2024-09-30T11:57:50Z</dcterms:modified>
</cp:coreProperties>
</file>