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8_{318D557B-94DF-4341-9543-0C852D7ED959}" xr6:coauthVersionLast="47" xr6:coauthVersionMax="47" xr10:uidLastSave="{00000000-0000-0000-0000-000000000000}"/>
  <workbookProtection workbookAlgorithmName="SHA-512" workbookHashValue="4FNGFn6OI1GPH4xclA9I8HgaGA1SoyWaJ9lN3DDL7v4+J2ae5hMgu7xKAhFyv0vjLTqPERLGJJW6BW+TI25O3Q==" workbookSaltValue="tC3JxE6Fp+IwApa0bf7ggQ==" workbookSpinCount="100000" lockStructure="1"/>
  <bookViews>
    <workbookView xWindow="-120" yWindow="-120" windowWidth="29040" windowHeight="15720" xr2:uid="{00000000-000D-0000-FFFF-FFFF00000000}"/>
  </bookViews>
  <sheets>
    <sheet name="Study Planner" sheetId="7" r:id="rId1"/>
    <sheet name="Sheet2" sheetId="8" state="hidden" r:id="rId2"/>
  </sheets>
  <definedNames>
    <definedName name="StartDate">#REF!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7" l="1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G40" i="7"/>
  <c r="G28" i="7"/>
  <c r="F28" i="7"/>
  <c r="D54" i="7"/>
  <c r="D28" i="7"/>
  <c r="I46" i="7"/>
  <c r="G21" i="7" s="1"/>
  <c r="E6" i="8"/>
  <c r="E41" i="7"/>
  <c r="D74" i="7"/>
  <c r="E37" i="7" s="1"/>
  <c r="J37" i="7" s="1"/>
  <c r="L37" i="7" s="1"/>
  <c r="D73" i="7"/>
  <c r="E36" i="7" s="1"/>
  <c r="J36" i="7" s="1"/>
  <c r="L36" i="7" s="1"/>
  <c r="D72" i="7"/>
  <c r="E35" i="7" s="1"/>
  <c r="J35" i="7" s="1"/>
  <c r="L35" i="7" s="1"/>
  <c r="D71" i="7"/>
  <c r="E34" i="7" s="1"/>
  <c r="J34" i="7" s="1"/>
  <c r="L34" i="7" s="1"/>
  <c r="D70" i="7"/>
  <c r="E33" i="7" s="1"/>
  <c r="J33" i="7" s="1"/>
  <c r="L33" i="7" s="1"/>
  <c r="D69" i="7"/>
  <c r="E32" i="7" s="1"/>
  <c r="J32" i="7" s="1"/>
  <c r="L32" i="7" s="1"/>
  <c r="D68" i="7"/>
  <c r="E31" i="7" s="1"/>
  <c r="J31" i="7" s="1"/>
  <c r="L31" i="7" s="1"/>
  <c r="D67" i="7"/>
  <c r="E30" i="7" s="1"/>
  <c r="J30" i="7" s="1"/>
  <c r="L30" i="7" s="1"/>
  <c r="D66" i="7"/>
  <c r="E29" i="7" s="1"/>
  <c r="J29" i="7" s="1"/>
  <c r="L29" i="7" s="1"/>
  <c r="D65" i="7"/>
  <c r="E28" i="7" s="1"/>
  <c r="J28" i="7" s="1"/>
  <c r="L28" i="7" s="1"/>
  <c r="I64" i="7"/>
  <c r="J64" i="7" s="1"/>
  <c r="K64" i="7" s="1"/>
  <c r="L64" i="7" s="1"/>
  <c r="M64" i="7" s="1"/>
  <c r="N64" i="7" s="1"/>
  <c r="O64" i="7" s="1"/>
  <c r="P64" i="7" s="1"/>
  <c r="Q64" i="7" s="1"/>
  <c r="R64" i="7" s="1"/>
  <c r="S64" i="7" s="1"/>
  <c r="T64" i="7" s="1"/>
  <c r="U64" i="7" s="1"/>
  <c r="V64" i="7" s="1"/>
  <c r="W64" i="7" s="1"/>
  <c r="X64" i="7" s="1"/>
  <c r="Y64" i="7" s="1"/>
  <c r="Z64" i="7" s="1"/>
  <c r="AA64" i="7" s="1"/>
  <c r="AB64" i="7" s="1"/>
  <c r="AC64" i="7" s="1"/>
  <c r="AD64" i="7" s="1"/>
  <c r="AE64" i="7" s="1"/>
  <c r="AF64" i="7" s="1"/>
  <c r="AG64" i="7" s="1"/>
  <c r="AH64" i="7" s="1"/>
  <c r="AI64" i="7" s="1"/>
  <c r="AJ64" i="7" s="1"/>
  <c r="AK64" i="7" s="1"/>
  <c r="AL64" i="7" s="1"/>
  <c r="AM64" i="7" s="1"/>
  <c r="AN64" i="7" s="1"/>
  <c r="AO64" i="7" s="1"/>
  <c r="AP64" i="7" s="1"/>
  <c r="AQ64" i="7" s="1"/>
  <c r="AR64" i="7" s="1"/>
  <c r="AS64" i="7" s="1"/>
  <c r="AT64" i="7" s="1"/>
  <c r="AU64" i="7" s="1"/>
  <c r="AV64" i="7" s="1"/>
  <c r="AW64" i="7" s="1"/>
  <c r="AX64" i="7" s="1"/>
  <c r="AY64" i="7" s="1"/>
  <c r="AZ64" i="7" s="1"/>
  <c r="BA64" i="7" s="1"/>
  <c r="BB64" i="7" s="1"/>
  <c r="BC64" i="7" s="1"/>
  <c r="BD64" i="7" s="1"/>
  <c r="BE64" i="7" s="1"/>
  <c r="BF64" i="7" s="1"/>
  <c r="BG64" i="7" s="1"/>
  <c r="BH64" i="7" s="1"/>
  <c r="BI64" i="7" s="1"/>
  <c r="BJ64" i="7" s="1"/>
  <c r="BK64" i="7" s="1"/>
  <c r="BL64" i="7" s="1"/>
  <c r="I48" i="7"/>
  <c r="J48" i="7" s="1"/>
  <c r="K48" i="7" s="1"/>
  <c r="L48" i="7" s="1"/>
  <c r="M48" i="7" s="1"/>
  <c r="N48" i="7" s="1"/>
  <c r="O48" i="7" s="1"/>
  <c r="P48" i="7" s="1"/>
  <c r="Q48" i="7" s="1"/>
  <c r="R48" i="7" s="1"/>
  <c r="S48" i="7" s="1"/>
  <c r="T48" i="7" s="1"/>
  <c r="U48" i="7" s="1"/>
  <c r="V48" i="7" s="1"/>
  <c r="W48" i="7" s="1"/>
  <c r="X48" i="7" s="1"/>
  <c r="Y48" i="7" s="1"/>
  <c r="Z48" i="7" s="1"/>
  <c r="AA48" i="7" s="1"/>
  <c r="AB48" i="7" s="1"/>
  <c r="AC48" i="7" s="1"/>
  <c r="AD48" i="7" s="1"/>
  <c r="AE48" i="7" s="1"/>
  <c r="AF48" i="7" s="1"/>
  <c r="AG48" i="7" s="1"/>
  <c r="AH48" i="7" s="1"/>
  <c r="AI48" i="7" s="1"/>
  <c r="AJ48" i="7" s="1"/>
  <c r="AK48" i="7" s="1"/>
  <c r="AL48" i="7" s="1"/>
  <c r="AM48" i="7" s="1"/>
  <c r="AN48" i="7" s="1"/>
  <c r="AO48" i="7" s="1"/>
  <c r="AP48" i="7" s="1"/>
  <c r="AQ48" i="7" s="1"/>
  <c r="AR48" i="7" s="1"/>
  <c r="AS48" i="7" s="1"/>
  <c r="AT48" i="7" s="1"/>
  <c r="AU48" i="7" s="1"/>
  <c r="AV48" i="7" s="1"/>
  <c r="AW48" i="7" s="1"/>
  <c r="AX48" i="7" s="1"/>
  <c r="AY48" i="7" s="1"/>
  <c r="AZ48" i="7" s="1"/>
  <c r="BA48" i="7" s="1"/>
  <c r="BB48" i="7" s="1"/>
  <c r="BC48" i="7" s="1"/>
  <c r="BD48" i="7" s="1"/>
  <c r="BE48" i="7" s="1"/>
  <c r="BF48" i="7" s="1"/>
  <c r="BG48" i="7" s="1"/>
  <c r="BH48" i="7" s="1"/>
  <c r="BI48" i="7" s="1"/>
  <c r="BJ48" i="7" s="1"/>
  <c r="BK48" i="7" s="1"/>
  <c r="BL48" i="7" s="1"/>
  <c r="D23" i="7"/>
  <c r="E45" i="7" s="1"/>
  <c r="C59" i="7"/>
  <c r="C20" i="7" l="1"/>
  <c r="E61" i="7"/>
  <c r="G49" i="7"/>
  <c r="G65" i="7" l="1"/>
  <c r="J61" i="7"/>
  <c r="J62" i="7" l="1"/>
  <c r="G22" i="7" s="1"/>
  <c r="G23" i="7" s="1"/>
  <c r="F40" i="7"/>
  <c r="D50" i="7" l="1"/>
  <c r="D57" i="7"/>
  <c r="D55" i="7"/>
  <c r="D49" i="7"/>
  <c r="D56" i="7"/>
  <c r="D53" i="7"/>
  <c r="D52" i="7"/>
  <c r="D51" i="7"/>
  <c r="D58" i="7"/>
  <c r="I45" i="7"/>
  <c r="E52" i="7" s="1"/>
  <c r="D33" i="7"/>
  <c r="I33" i="7" s="1"/>
  <c r="K33" i="7" s="1"/>
  <c r="D34" i="7"/>
  <c r="D35" i="7"/>
  <c r="D30" i="7"/>
  <c r="D36" i="7"/>
  <c r="D31" i="7"/>
  <c r="D32" i="7"/>
  <c r="I32" i="7" s="1"/>
  <c r="K32" i="7" s="1"/>
  <c r="D37" i="7"/>
  <c r="D29" i="7"/>
  <c r="I30" i="7" l="1"/>
  <c r="K30" i="7" s="1"/>
  <c r="I29" i="7"/>
  <c r="K29" i="7" s="1"/>
  <c r="I37" i="7"/>
  <c r="K37" i="7" s="1"/>
  <c r="I35" i="7"/>
  <c r="K35" i="7" s="1"/>
  <c r="I34" i="7"/>
  <c r="K34" i="7" s="1"/>
  <c r="I36" i="7"/>
  <c r="K36" i="7" s="1"/>
  <c r="I28" i="7"/>
  <c r="K28" i="7" s="1"/>
  <c r="I31" i="7"/>
  <c r="K31" i="7" s="1"/>
  <c r="E50" i="7"/>
  <c r="E66" i="7" s="1"/>
  <c r="G66" i="7" s="1"/>
  <c r="F67" i="7" s="1"/>
  <c r="E55" i="7"/>
  <c r="E71" i="7" s="1"/>
  <c r="E56" i="7"/>
  <c r="E72" i="7" s="1"/>
  <c r="E49" i="7"/>
  <c r="E65" i="7" s="1"/>
  <c r="E57" i="7"/>
  <c r="E73" i="7" s="1"/>
  <c r="E54" i="7"/>
  <c r="E70" i="7" s="1"/>
  <c r="E51" i="7"/>
  <c r="E67" i="7" s="1"/>
  <c r="E68" i="7"/>
  <c r="E58" i="7"/>
  <c r="E74" i="7" s="1"/>
  <c r="D41" i="7"/>
  <c r="E53" i="7"/>
  <c r="E69" i="7" s="1"/>
  <c r="G50" i="7" l="1"/>
  <c r="F51" i="7" s="1"/>
  <c r="G51" i="7" s="1"/>
  <c r="F52" i="7" s="1"/>
  <c r="G52" i="7" s="1"/>
  <c r="F53" i="7" s="1"/>
  <c r="G53" i="7" s="1"/>
  <c r="F54" i="7" s="1"/>
  <c r="G54" i="7" s="1"/>
  <c r="F55" i="7" s="1"/>
  <c r="G55" i="7" s="1"/>
  <c r="F56" i="7" s="1"/>
  <c r="G56" i="7" s="1"/>
  <c r="F57" i="7" s="1"/>
  <c r="G57" i="7" s="1"/>
  <c r="F58" i="7" s="1"/>
  <c r="G58" i="7" s="1"/>
  <c r="G67" i="7"/>
  <c r="F68" i="7" s="1"/>
  <c r="G68" i="7" s="1"/>
  <c r="F69" i="7" s="1"/>
  <c r="G69" i="7" s="1"/>
  <c r="F70" i="7" s="1"/>
  <c r="G70" i="7" s="1"/>
  <c r="F71" i="7" s="1"/>
  <c r="G71" i="7" s="1"/>
  <c r="F72" i="7" s="1"/>
  <c r="G72" i="7" s="1"/>
  <c r="F73" i="7" s="1"/>
  <c r="G73" i="7" s="1"/>
  <c r="F74" i="7" s="1"/>
  <c r="G7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tc={37859EE7-ECBF-49A2-891D-ED59261D37D9}</author>
    <author>tc={A91181E8-9917-41AD-B137-BE12E038576A}</author>
  </authors>
  <commentList>
    <comment ref="C23" authorId="0" shapeId="0" xr:uid="{37859EE7-ECBF-49A2-891D-ED59261D37D9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preperation start date</t>
      </text>
    </comment>
    <comment ref="C24" authorId="1" shapeId="0" xr:uid="{A91181E8-9917-41AD-B137-BE12E038576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exact or possible exam date</t>
      </text>
    </comment>
  </commentList>
</comments>
</file>

<file path=xl/sharedStrings.xml><?xml version="1.0" encoding="utf-8"?>
<sst xmlns="http://schemas.openxmlformats.org/spreadsheetml/2006/main" count="96" uniqueCount="64">
  <si>
    <t>No.of weeks</t>
  </si>
  <si>
    <t>Start</t>
  </si>
  <si>
    <t>Subjects</t>
  </si>
  <si>
    <t>Required</t>
  </si>
  <si>
    <t>Week</t>
  </si>
  <si>
    <t>Ethics</t>
  </si>
  <si>
    <t>FSA</t>
  </si>
  <si>
    <t>Quantitative methods</t>
  </si>
  <si>
    <t>Equity Investments</t>
  </si>
  <si>
    <t>Fixed Income</t>
  </si>
  <si>
    <t>Economics</t>
  </si>
  <si>
    <t>Derivatives</t>
  </si>
  <si>
    <t>Alternative Investments</t>
  </si>
  <si>
    <t>Preperation Start Date</t>
  </si>
  <si>
    <t>Exam Date</t>
  </si>
  <si>
    <t>Minimum Hrs Required</t>
  </si>
  <si>
    <t>Hours Per Week Required</t>
  </si>
  <si>
    <t>Total Hrs Required</t>
  </si>
  <si>
    <t>Portfolio Management</t>
  </si>
  <si>
    <t>Corporate Issuers</t>
  </si>
  <si>
    <t>End</t>
  </si>
  <si>
    <t>Target Questions</t>
  </si>
  <si>
    <t>Total Practice</t>
  </si>
  <si>
    <t>Weightage</t>
  </si>
  <si>
    <t>Questions Per week</t>
  </si>
  <si>
    <t>Mock 1</t>
  </si>
  <si>
    <t>Mock 2</t>
  </si>
  <si>
    <t>Mock 3</t>
  </si>
  <si>
    <t>Total</t>
  </si>
  <si>
    <t>Hrs Done</t>
  </si>
  <si>
    <t>Practice Done</t>
  </si>
  <si>
    <t>High</t>
  </si>
  <si>
    <t>Good</t>
  </si>
  <si>
    <t>Average</t>
  </si>
  <si>
    <t>Low</t>
  </si>
  <si>
    <t>Reading Level</t>
  </si>
  <si>
    <t>Practice Level</t>
  </si>
  <si>
    <t>Weeks &gt;&gt;&gt;&gt;&gt;</t>
  </si>
  <si>
    <t>Reading Hrs Tracker</t>
  </si>
  <si>
    <t>Practice Tracker</t>
  </si>
  <si>
    <t>Preperation Dashboard</t>
  </si>
  <si>
    <t>Days to Exam</t>
  </si>
  <si>
    <t>Days to Go</t>
  </si>
  <si>
    <t>Hours Per Day</t>
  </si>
  <si>
    <t>Questions Per Day</t>
  </si>
  <si>
    <t>Reading Per day</t>
  </si>
  <si>
    <t>Practice Per day</t>
  </si>
  <si>
    <t>Hrs</t>
  </si>
  <si>
    <t>Questions</t>
  </si>
  <si>
    <t>Total Effort (Hrs)</t>
  </si>
  <si>
    <t>Hrs Per day</t>
  </si>
  <si>
    <t>What effort Required Based on your start date</t>
  </si>
  <si>
    <t>Instructions</t>
  </si>
  <si>
    <t>Fill in your preperation start date, whether it is today itself or may be in the future.</t>
  </si>
  <si>
    <t>Ethics preperation is to be done parallely, not in sequence.</t>
  </si>
  <si>
    <t>As you keep logging the effort in terms of practice and study time, the preperation dashboard will show your stage of preperation</t>
  </si>
  <si>
    <r>
      <t>A minimum of</t>
    </r>
    <r>
      <rPr>
        <b/>
        <sz val="11"/>
        <color theme="1" tint="0.24994659260841701"/>
        <rFont val="Calibri"/>
        <family val="2"/>
        <scheme val="minor"/>
      </rPr>
      <t xml:space="preserve"> good rating</t>
    </r>
    <r>
      <rPr>
        <sz val="11"/>
        <color theme="1" tint="0.24994659260841701"/>
        <rFont val="Calibri"/>
        <family val="2"/>
        <scheme val="minor"/>
      </rPr>
      <t xml:space="preserve"> should be maintainted, for best results in the exam</t>
    </r>
  </si>
  <si>
    <r>
      <t>As you keep doing the preperation, log your hrs and questions done in the two tables -</t>
    </r>
    <r>
      <rPr>
        <b/>
        <sz val="11"/>
        <color theme="1" tint="0.24994659260841701"/>
        <rFont val="Calibri"/>
        <family val="2"/>
        <scheme val="minor"/>
      </rPr>
      <t>reading hrs tracke</t>
    </r>
    <r>
      <rPr>
        <sz val="11"/>
        <color theme="1" tint="0.24994659260841701"/>
        <rFont val="Calibri"/>
        <family val="2"/>
        <scheme val="minor"/>
      </rPr>
      <t xml:space="preserve">r  and </t>
    </r>
    <r>
      <rPr>
        <b/>
        <sz val="11"/>
        <color theme="1" tint="0.24994659260841701"/>
        <rFont val="Calibri"/>
        <family val="2"/>
        <scheme val="minor"/>
      </rPr>
      <t>practice tracker</t>
    </r>
  </si>
  <si>
    <r>
      <t xml:space="preserve">Check the overall effort required in the </t>
    </r>
    <r>
      <rPr>
        <b/>
        <sz val="11"/>
        <color theme="1" tint="0.24994659260841701"/>
        <rFont val="Calibri"/>
        <family val="2"/>
        <scheme val="minor"/>
      </rPr>
      <t>green box,</t>
    </r>
    <r>
      <rPr>
        <sz val="11"/>
        <color theme="1" tint="0.24994659260841701"/>
        <rFont val="Calibri"/>
        <family val="2"/>
        <scheme val="minor"/>
      </rPr>
      <t xml:space="preserve"> this table shows the kind of effort you would need to arrange</t>
    </r>
  </si>
  <si>
    <t>MENTOR ME CAREERS- CFA STUDY PLANNER</t>
  </si>
  <si>
    <t>Practice Benchmark</t>
  </si>
  <si>
    <t>Hrs Required</t>
  </si>
  <si>
    <t>Actual Hrs Done</t>
  </si>
  <si>
    <t>Actual Practice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</si>
</sst>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"/>
    <numFmt numFmtId="165" formatCode="0;[Red]0"/>
    <numFmt numFmtId="166" formatCode="0.0;[Red]0.0"/>
    <numFmt numFmtId="167" formatCode="0.0"/>
    <numFmt numFmtId="172" formatCode="0.0%"/>
  </numFmts>
  <fonts count="23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24994659260841701"/>
      <name val="Arial Black"/>
      <family val="2"/>
    </font>
    <font>
      <b/>
      <sz val="11"/>
      <color theme="4" tint="0.59999389629810485"/>
      <name val="Calibri"/>
      <family val="2"/>
      <scheme val="minor"/>
    </font>
    <font>
      <b/>
      <sz val="20"/>
      <color theme="1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hair">
        <color theme="1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0" fillId="11" borderId="5" xfId="0" applyFill="1" applyBorder="1" applyProtection="1">
      <protection hidden="1"/>
    </xf>
    <xf numFmtId="0" fontId="0" fillId="11" borderId="6" xfId="0" applyFill="1" applyBorder="1" applyProtection="1">
      <protection hidden="1"/>
    </xf>
    <xf numFmtId="0" fontId="11" fillId="11" borderId="6" xfId="0" applyFont="1" applyFill="1" applyBorder="1" applyAlignment="1" applyProtection="1">
      <alignment horizontal="centerContinuous"/>
      <protection hidden="1"/>
    </xf>
    <xf numFmtId="0" fontId="11" fillId="11" borderId="6" xfId="0" applyFont="1" applyFill="1" applyBorder="1" applyAlignment="1" applyProtection="1">
      <alignment horizontal="center"/>
      <protection hidden="1"/>
    </xf>
    <xf numFmtId="0" fontId="0" fillId="11" borderId="8" xfId="0" applyFill="1" applyBorder="1" applyProtection="1">
      <protection hidden="1"/>
    </xf>
    <xf numFmtId="0" fontId="11" fillId="11" borderId="6" xfId="0" applyFont="1" applyFill="1" applyBorder="1" applyProtection="1">
      <protection hidden="1"/>
    </xf>
    <xf numFmtId="165" fontId="11" fillId="11" borderId="6" xfId="0" applyNumberFormat="1" applyFont="1" applyFill="1" applyBorder="1" applyAlignment="1" applyProtection="1">
      <alignment horizontal="centerContinuous"/>
      <protection hidden="1"/>
    </xf>
    <xf numFmtId="0" fontId="0" fillId="11" borderId="9" xfId="0" applyFill="1" applyBorder="1" applyProtection="1">
      <protection hidden="1"/>
    </xf>
    <xf numFmtId="1" fontId="11" fillId="11" borderId="7" xfId="0" applyNumberFormat="1" applyFont="1" applyFill="1" applyBorder="1" applyProtection="1">
      <protection hidden="1"/>
    </xf>
    <xf numFmtId="1" fontId="11" fillId="11" borderId="6" xfId="0" applyNumberFormat="1" applyFont="1" applyFill="1" applyBorder="1" applyProtection="1">
      <protection hidden="1"/>
    </xf>
    <xf numFmtId="0" fontId="0" fillId="11" borderId="10" xfId="0" applyFill="1" applyBorder="1" applyProtection="1">
      <protection hidden="1"/>
    </xf>
    <xf numFmtId="0" fontId="0" fillId="11" borderId="0" xfId="0" applyFill="1" applyProtection="1">
      <protection hidden="1"/>
    </xf>
    <xf numFmtId="0" fontId="11" fillId="11" borderId="0" xfId="0" applyFont="1" applyFill="1" applyAlignment="1" applyProtection="1">
      <alignment horizontal="center"/>
      <protection hidden="1"/>
    </xf>
    <xf numFmtId="0" fontId="11" fillId="11" borderId="0" xfId="0" applyFont="1" applyFill="1" applyProtection="1">
      <protection hidden="1"/>
    </xf>
    <xf numFmtId="0" fontId="11" fillId="11" borderId="0" xfId="0" applyFont="1" applyFill="1" applyAlignment="1" applyProtection="1">
      <alignment horizontal="centerContinuous"/>
      <protection hidden="1"/>
    </xf>
    <xf numFmtId="1" fontId="11" fillId="11" borderId="0" xfId="0" applyNumberFormat="1" applyFont="1" applyFill="1" applyProtection="1">
      <protection hidden="1"/>
    </xf>
    <xf numFmtId="0" fontId="14" fillId="0" borderId="0" xfId="0" applyFont="1"/>
    <xf numFmtId="14" fontId="0" fillId="0" borderId="0" xfId="0" applyNumberFormat="1"/>
    <xf numFmtId="0" fontId="0" fillId="11" borderId="0" xfId="0" applyFill="1" applyBorder="1" applyProtection="1">
      <protection hidden="1"/>
    </xf>
    <xf numFmtId="9" fontId="0" fillId="0" borderId="0" xfId="0" applyNumberFormat="1"/>
    <xf numFmtId="0" fontId="15" fillId="0" borderId="0" xfId="0" applyFont="1" applyFill="1"/>
    <xf numFmtId="172" fontId="0" fillId="0" borderId="0" xfId="0" applyNumberFormat="1"/>
    <xf numFmtId="0" fontId="0" fillId="11" borderId="18" xfId="0" applyFill="1" applyBorder="1" applyProtection="1">
      <protection hidden="1"/>
    </xf>
    <xf numFmtId="0" fontId="13" fillId="11" borderId="0" xfId="0" applyFont="1" applyFill="1" applyBorder="1" applyAlignment="1" applyProtection="1">
      <alignment wrapText="1"/>
      <protection hidden="1"/>
    </xf>
    <xf numFmtId="0" fontId="0" fillId="10" borderId="17" xfId="0" applyFill="1" applyBorder="1" applyProtection="1">
      <protection hidden="1"/>
    </xf>
    <xf numFmtId="0" fontId="15" fillId="0" borderId="17" xfId="0" applyFont="1" applyFill="1" applyBorder="1" applyProtection="1">
      <protection hidden="1"/>
    </xf>
    <xf numFmtId="0" fontId="15" fillId="0" borderId="17" xfId="0" applyFont="1" applyFill="1" applyBorder="1"/>
    <xf numFmtId="0" fontId="16" fillId="11" borderId="0" xfId="0" applyFont="1" applyFill="1" applyAlignment="1" applyProtection="1">
      <alignment horizontal="center"/>
      <protection hidden="1"/>
    </xf>
    <xf numFmtId="0" fontId="0" fillId="0" borderId="17" xfId="0" applyBorder="1"/>
    <xf numFmtId="0" fontId="17" fillId="12" borderId="0" xfId="0" applyFont="1" applyFill="1" applyBorder="1" applyProtection="1">
      <protection hidden="1"/>
    </xf>
    <xf numFmtId="0" fontId="14" fillId="12" borderId="0" xfId="0" applyFont="1" applyFill="1" applyBorder="1" applyProtection="1">
      <protection hidden="1"/>
    </xf>
    <xf numFmtId="0" fontId="0" fillId="3" borderId="0" xfId="0" applyFill="1"/>
    <xf numFmtId="0" fontId="14" fillId="3" borderId="0" xfId="0" applyFont="1" applyFill="1"/>
    <xf numFmtId="14" fontId="0" fillId="14" borderId="0" xfId="0" applyNumberFormat="1" applyFill="1"/>
    <xf numFmtId="0" fontId="20" fillId="0" borderId="0" xfId="0" applyFont="1"/>
    <xf numFmtId="0" fontId="21" fillId="11" borderId="6" xfId="0" applyFont="1" applyFill="1" applyBorder="1" applyAlignment="1" applyProtection="1">
      <alignment horizontal="center"/>
      <protection hidden="1"/>
    </xf>
    <xf numFmtId="0" fontId="22" fillId="0" borderId="0" xfId="0" applyFont="1"/>
    <xf numFmtId="0" fontId="0" fillId="3" borderId="0" xfId="0" applyFill="1" applyProtection="1"/>
    <xf numFmtId="167" fontId="14" fillId="15" borderId="0" xfId="0" applyNumberFormat="1" applyFont="1" applyFill="1" applyProtection="1"/>
    <xf numFmtId="1" fontId="14" fillId="15" borderId="0" xfId="0" applyNumberFormat="1" applyFont="1" applyFill="1" applyProtection="1"/>
    <xf numFmtId="167" fontId="14" fillId="15" borderId="6" xfId="0" applyNumberFormat="1" applyFont="1" applyFill="1" applyBorder="1" applyProtection="1"/>
    <xf numFmtId="9" fontId="0" fillId="12" borderId="0" xfId="0" applyNumberFormat="1" applyFill="1" applyBorder="1" applyProtection="1"/>
    <xf numFmtId="1" fontId="0" fillId="13" borderId="0" xfId="0" applyNumberFormat="1" applyFill="1" applyBorder="1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9" fontId="0" fillId="13" borderId="0" xfId="18" applyFont="1" applyFill="1" applyBorder="1" applyAlignment="1" applyProtection="1">
      <alignment horizontal="center"/>
    </xf>
    <xf numFmtId="9" fontId="14" fillId="12" borderId="6" xfId="0" applyNumberFormat="1" applyFont="1" applyFill="1" applyBorder="1" applyProtection="1"/>
    <xf numFmtId="0" fontId="14" fillId="13" borderId="6" xfId="0" applyFont="1" applyFill="1" applyBorder="1" applyAlignment="1" applyProtection="1">
      <alignment horizontal="center"/>
    </xf>
    <xf numFmtId="0" fontId="0" fillId="13" borderId="6" xfId="0" applyFill="1" applyBorder="1" applyAlignment="1" applyProtection="1">
      <alignment horizontal="center"/>
    </xf>
    <xf numFmtId="0" fontId="11" fillId="11" borderId="12" xfId="0" applyFont="1" applyFill="1" applyBorder="1" applyProtection="1"/>
    <xf numFmtId="0" fontId="11" fillId="11" borderId="12" xfId="0" applyFont="1" applyFill="1" applyBorder="1" applyAlignment="1" applyProtection="1">
      <alignment horizontal="left"/>
    </xf>
    <xf numFmtId="0" fontId="11" fillId="11" borderId="12" xfId="0" applyFont="1" applyFill="1" applyBorder="1" applyAlignment="1" applyProtection="1">
      <alignment horizontal="center"/>
    </xf>
    <xf numFmtId="0" fontId="11" fillId="11" borderId="0" xfId="0" applyFont="1" applyFill="1" applyBorder="1" applyAlignment="1" applyProtection="1">
      <alignment horizontal="center" wrapText="1"/>
    </xf>
    <xf numFmtId="0" fontId="11" fillId="11" borderId="0" xfId="0" applyFont="1" applyFill="1" applyAlignment="1" applyProtection="1">
      <alignment horizontal="center"/>
    </xf>
    <xf numFmtId="166" fontId="0" fillId="10" borderId="14" xfId="0" applyNumberFormat="1" applyFill="1" applyBorder="1" applyAlignment="1" applyProtection="1">
      <alignment horizontal="center"/>
    </xf>
    <xf numFmtId="1" fontId="0" fillId="10" borderId="17" xfId="0" applyNumberFormat="1" applyFill="1" applyBorder="1" applyAlignment="1" applyProtection="1">
      <alignment horizontal="center"/>
    </xf>
    <xf numFmtId="0" fontId="0" fillId="10" borderId="17" xfId="0" applyFill="1" applyBorder="1" applyProtection="1"/>
    <xf numFmtId="167" fontId="0" fillId="10" borderId="17" xfId="0" applyNumberFormat="1" applyFill="1" applyBorder="1" applyProtection="1"/>
    <xf numFmtId="166" fontId="0" fillId="10" borderId="17" xfId="0" applyNumberFormat="1" applyFill="1" applyBorder="1" applyAlignment="1" applyProtection="1">
      <alignment horizontal="center"/>
    </xf>
    <xf numFmtId="9" fontId="0" fillId="0" borderId="0" xfId="0" applyNumberFormat="1" applyProtection="1"/>
    <xf numFmtId="0" fontId="11" fillId="14" borderId="17" xfId="0" applyFont="1" applyFill="1" applyBorder="1" applyProtection="1"/>
    <xf numFmtId="0" fontId="0" fillId="14" borderId="17" xfId="0" applyFill="1" applyBorder="1" applyProtection="1"/>
    <xf numFmtId="0" fontId="14" fillId="14" borderId="17" xfId="0" applyFont="1" applyFill="1" applyBorder="1" applyProtection="1"/>
    <xf numFmtId="0" fontId="11" fillId="14" borderId="19" xfId="0" applyFont="1" applyFill="1" applyBorder="1" applyAlignment="1" applyProtection="1">
      <alignment horizontal="center"/>
    </xf>
    <xf numFmtId="0" fontId="11" fillId="14" borderId="20" xfId="0" applyFont="1" applyFill="1" applyBorder="1" applyAlignment="1" applyProtection="1">
      <alignment horizontal="center"/>
    </xf>
    <xf numFmtId="167" fontId="14" fillId="14" borderId="17" xfId="0" applyNumberFormat="1" applyFont="1" applyFill="1" applyBorder="1" applyProtection="1"/>
    <xf numFmtId="0" fontId="11" fillId="11" borderId="7" xfId="0" applyFont="1" applyFill="1" applyBorder="1" applyAlignment="1" applyProtection="1">
      <alignment horizontal="center"/>
    </xf>
    <xf numFmtId="0" fontId="11" fillId="14" borderId="21" xfId="0" applyFont="1" applyFill="1" applyBorder="1" applyAlignment="1" applyProtection="1">
      <alignment horizontal="center"/>
    </xf>
    <xf numFmtId="1" fontId="11" fillId="14" borderId="17" xfId="0" applyNumberFormat="1" applyFont="1" applyFill="1" applyBorder="1" applyProtection="1"/>
    <xf numFmtId="0" fontId="11" fillId="11" borderId="12" xfId="0" applyFont="1" applyFill="1" applyBorder="1" applyAlignment="1" applyProtection="1">
      <alignment horizontal="centerContinuous"/>
    </xf>
    <xf numFmtId="0" fontId="11" fillId="11" borderId="0" xfId="0" applyFont="1" applyFill="1" applyBorder="1" applyAlignment="1" applyProtection="1">
      <alignment horizontal="center"/>
    </xf>
    <xf numFmtId="0" fontId="14" fillId="3" borderId="0" xfId="0" applyFont="1" applyFill="1" applyProtection="1"/>
    <xf numFmtId="0" fontId="0" fillId="15" borderId="0" xfId="0" applyFill="1" applyProtection="1"/>
    <xf numFmtId="0" fontId="14" fillId="15" borderId="0" xfId="0" applyFont="1" applyFill="1" applyProtection="1"/>
    <xf numFmtId="0" fontId="0" fillId="15" borderId="6" xfId="0" applyFill="1" applyBorder="1" applyProtection="1"/>
    <xf numFmtId="0" fontId="14" fillId="15" borderId="6" xfId="0" applyFont="1" applyFill="1" applyBorder="1" applyProtection="1"/>
    <xf numFmtId="0" fontId="18" fillId="11" borderId="10" xfId="0" applyFont="1" applyFill="1" applyBorder="1" applyProtection="1"/>
    <xf numFmtId="0" fontId="0" fillId="11" borderId="0" xfId="0" applyFill="1" applyBorder="1" applyProtection="1"/>
    <xf numFmtId="0" fontId="0" fillId="11" borderId="0" xfId="0" applyFill="1" applyProtection="1"/>
    <xf numFmtId="0" fontId="11" fillId="11" borderId="11" xfId="0" applyFont="1" applyFill="1" applyBorder="1" applyProtection="1"/>
    <xf numFmtId="0" fontId="0" fillId="12" borderId="13" xfId="0" applyFill="1" applyBorder="1" applyProtection="1"/>
    <xf numFmtId="0" fontId="0" fillId="12" borderId="15" xfId="0" applyFill="1" applyBorder="1" applyProtection="1"/>
    <xf numFmtId="0" fontId="0" fillId="12" borderId="16" xfId="0" applyFill="1" applyBorder="1" applyProtection="1"/>
    <xf numFmtId="0" fontId="14" fillId="12" borderId="6" xfId="0" applyFont="1" applyFill="1" applyBorder="1" applyProtection="1"/>
    <xf numFmtId="0" fontId="0" fillId="11" borderId="10" xfId="0" applyFill="1" applyBorder="1" applyProtection="1"/>
    <xf numFmtId="0" fontId="14" fillId="16" borderId="0" xfId="0" applyFont="1" applyFill="1" applyProtection="1"/>
    <xf numFmtId="0" fontId="0" fillId="16" borderId="0" xfId="0" applyFill="1" applyProtection="1"/>
    <xf numFmtId="0" fontId="22" fillId="14" borderId="0" xfId="0" applyFont="1" applyFill="1"/>
    <xf numFmtId="0" fontId="0" fillId="14" borderId="0" xfId="0" applyFill="1"/>
    <xf numFmtId="2" fontId="0" fillId="13" borderId="0" xfId="18" applyNumberFormat="1" applyFont="1" applyFill="1" applyBorder="1" applyAlignment="1" applyProtection="1">
      <alignment horizontal="center"/>
    </xf>
    <xf numFmtId="14" fontId="12" fillId="0" borderId="0" xfId="0" applyNumberFormat="1" applyFont="1" applyFill="1" applyProtection="1"/>
  </cellXfs>
  <cellStyles count="19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8" builtinId="5"/>
    <cellStyle name="Table Details" xfId="10" xr:uid="{00000000-0005-0000-0000-000010000000}"/>
    <cellStyle name="Title" xfId="1" builtinId="1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3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Preperation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453545881081423"/>
          <c:y val="2.5173580003100066E-2"/>
          <c:w val="0.47827559235031208"/>
          <c:h val="0.85975262501840399"/>
        </c:manualLayout>
      </c:layout>
      <c:radarChart>
        <c:radarStyle val="marker"/>
        <c:varyColors val="0"/>
        <c:ser>
          <c:idx val="0"/>
          <c:order val="0"/>
          <c:tx>
            <c:strRef>
              <c:f>'Study Planner'!$D$27</c:f>
              <c:strCache>
                <c:ptCount val="1"/>
                <c:pt idx="0">
                  <c:v>Hrs Required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'Study Planner'!$B$28:$B$41</c:f>
              <c:strCache>
                <c:ptCount val="14"/>
                <c:pt idx="0">
                  <c:v>Ethics</c:v>
                </c:pt>
                <c:pt idx="1">
                  <c:v>FSA</c:v>
                </c:pt>
                <c:pt idx="2">
                  <c:v>Quantitative methods</c:v>
                </c:pt>
                <c:pt idx="3">
                  <c:v>Equity Investments</c:v>
                </c:pt>
                <c:pt idx="4">
                  <c:v>Fixed Income</c:v>
                </c:pt>
                <c:pt idx="5">
                  <c:v>Economics</c:v>
                </c:pt>
                <c:pt idx="6">
                  <c:v>Corporate Issuers</c:v>
                </c:pt>
                <c:pt idx="7">
                  <c:v>Portfolio Management</c:v>
                </c:pt>
                <c:pt idx="8">
                  <c:v>Derivatives</c:v>
                </c:pt>
                <c:pt idx="9">
                  <c:v>Alternative Investments</c:v>
                </c:pt>
                <c:pt idx="10">
                  <c:v>Mock 1</c:v>
                </c:pt>
                <c:pt idx="11">
                  <c:v>Mock 2</c:v>
                </c:pt>
                <c:pt idx="12">
                  <c:v>Mock 3</c:v>
                </c:pt>
                <c:pt idx="13">
                  <c:v>Total</c:v>
                </c:pt>
              </c:strCache>
            </c:strRef>
          </c:cat>
          <c:val>
            <c:numRef>
              <c:f>'Study Planner'!$D$28:$D$41</c:f>
              <c:numCache>
                <c:formatCode>0</c:formatCode>
                <c:ptCount val="14"/>
                <c:pt idx="0">
                  <c:v>60</c:v>
                </c:pt>
                <c:pt idx="1">
                  <c:v>68</c:v>
                </c:pt>
                <c:pt idx="2">
                  <c:v>48</c:v>
                </c:pt>
                <c:pt idx="3">
                  <c:v>36</c:v>
                </c:pt>
                <c:pt idx="4">
                  <c:v>36</c:v>
                </c:pt>
                <c:pt idx="5">
                  <c:v>48</c:v>
                </c:pt>
                <c:pt idx="6">
                  <c:v>32</c:v>
                </c:pt>
                <c:pt idx="7">
                  <c:v>20</c:v>
                </c:pt>
                <c:pt idx="8">
                  <c:v>32</c:v>
                </c:pt>
                <c:pt idx="9">
                  <c:v>20</c:v>
                </c:pt>
                <c:pt idx="10" formatCode="General">
                  <c:v>4</c:v>
                </c:pt>
                <c:pt idx="11" formatCode="General">
                  <c:v>4</c:v>
                </c:pt>
                <c:pt idx="12" formatCode="General">
                  <c:v>4</c:v>
                </c:pt>
                <c:pt idx="13" formatCode="General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54F-AF06-5F2942B1C0DB}"/>
            </c:ext>
          </c:extLst>
        </c:ser>
        <c:ser>
          <c:idx val="2"/>
          <c:order val="2"/>
          <c:tx>
            <c:strRef>
              <c:f>'Study Planner'!$F$27</c:f>
              <c:strCache>
                <c:ptCount val="1"/>
                <c:pt idx="0">
                  <c:v>Actual Hrs Done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'Study Planner'!$B$28:$B$41</c:f>
              <c:strCache>
                <c:ptCount val="14"/>
                <c:pt idx="0">
                  <c:v>Ethics</c:v>
                </c:pt>
                <c:pt idx="1">
                  <c:v>FSA</c:v>
                </c:pt>
                <c:pt idx="2">
                  <c:v>Quantitative methods</c:v>
                </c:pt>
                <c:pt idx="3">
                  <c:v>Equity Investments</c:v>
                </c:pt>
                <c:pt idx="4">
                  <c:v>Fixed Income</c:v>
                </c:pt>
                <c:pt idx="5">
                  <c:v>Economics</c:v>
                </c:pt>
                <c:pt idx="6">
                  <c:v>Corporate Issuers</c:v>
                </c:pt>
                <c:pt idx="7">
                  <c:v>Portfolio Management</c:v>
                </c:pt>
                <c:pt idx="8">
                  <c:v>Derivatives</c:v>
                </c:pt>
                <c:pt idx="9">
                  <c:v>Alternative Investments</c:v>
                </c:pt>
                <c:pt idx="10">
                  <c:v>Mock 1</c:v>
                </c:pt>
                <c:pt idx="11">
                  <c:v>Mock 2</c:v>
                </c:pt>
                <c:pt idx="12">
                  <c:v>Mock 3</c:v>
                </c:pt>
                <c:pt idx="13">
                  <c:v>Total</c:v>
                </c:pt>
              </c:strCache>
            </c:strRef>
          </c:cat>
          <c:val>
            <c:numRef>
              <c:f>'Study Planner'!$F$28:$F$41</c:f>
              <c:numCache>
                <c:formatCode>0.00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0</c:v>
                </c:pt>
                <c:pt idx="11">
                  <c:v>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9-454F-AF06-5F2942B1C0DB}"/>
            </c:ext>
          </c:extLst>
        </c:ser>
        <c:ser>
          <c:idx val="1"/>
          <c:order val="1"/>
          <c:tx>
            <c:strRef>
              <c:f>'Study Planner'!$E$27</c:f>
              <c:strCache>
                <c:ptCount val="1"/>
                <c:pt idx="0">
                  <c:v>Practice Benchmark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'Study Planner'!$B$28:$B$41</c:f>
              <c:strCache>
                <c:ptCount val="14"/>
                <c:pt idx="0">
                  <c:v>Ethics</c:v>
                </c:pt>
                <c:pt idx="1">
                  <c:v>FSA</c:v>
                </c:pt>
                <c:pt idx="2">
                  <c:v>Quantitative methods</c:v>
                </c:pt>
                <c:pt idx="3">
                  <c:v>Equity Investments</c:v>
                </c:pt>
                <c:pt idx="4">
                  <c:v>Fixed Income</c:v>
                </c:pt>
                <c:pt idx="5">
                  <c:v>Economics</c:v>
                </c:pt>
                <c:pt idx="6">
                  <c:v>Corporate Issuers</c:v>
                </c:pt>
                <c:pt idx="7">
                  <c:v>Portfolio Management</c:v>
                </c:pt>
                <c:pt idx="8">
                  <c:v>Derivatives</c:v>
                </c:pt>
                <c:pt idx="9">
                  <c:v>Alternative Investments</c:v>
                </c:pt>
                <c:pt idx="10">
                  <c:v>Mock 1</c:v>
                </c:pt>
                <c:pt idx="11">
                  <c:v>Mock 2</c:v>
                </c:pt>
                <c:pt idx="12">
                  <c:v>Mock 3</c:v>
                </c:pt>
                <c:pt idx="13">
                  <c:v>Total</c:v>
                </c:pt>
              </c:strCache>
            </c:strRef>
          </c:cat>
          <c:val>
            <c:numRef>
              <c:f>'Study Planner'!$E$28:$E$41</c:f>
              <c:numCache>
                <c:formatCode>General</c:formatCode>
                <c:ptCount val="14"/>
                <c:pt idx="0">
                  <c:v>360</c:v>
                </c:pt>
                <c:pt idx="1">
                  <c:v>408.00000000000006</c:v>
                </c:pt>
                <c:pt idx="2">
                  <c:v>288</c:v>
                </c:pt>
                <c:pt idx="3">
                  <c:v>216</c:v>
                </c:pt>
                <c:pt idx="4">
                  <c:v>216</c:v>
                </c:pt>
                <c:pt idx="5">
                  <c:v>288</c:v>
                </c:pt>
                <c:pt idx="6">
                  <c:v>192</c:v>
                </c:pt>
                <c:pt idx="7">
                  <c:v>120</c:v>
                </c:pt>
                <c:pt idx="8">
                  <c:v>192</c:v>
                </c:pt>
                <c:pt idx="9">
                  <c:v>120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54F-AF06-5F2942B1C0DB}"/>
            </c:ext>
          </c:extLst>
        </c:ser>
        <c:ser>
          <c:idx val="3"/>
          <c:order val="3"/>
          <c:tx>
            <c:strRef>
              <c:f>'Study Planner'!$G$27</c:f>
              <c:strCache>
                <c:ptCount val="1"/>
                <c:pt idx="0">
                  <c:v>Actual Practice Done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'Study Planner'!$B$28:$B$41</c:f>
              <c:strCache>
                <c:ptCount val="14"/>
                <c:pt idx="0">
                  <c:v>Ethics</c:v>
                </c:pt>
                <c:pt idx="1">
                  <c:v>FSA</c:v>
                </c:pt>
                <c:pt idx="2">
                  <c:v>Quantitative methods</c:v>
                </c:pt>
                <c:pt idx="3">
                  <c:v>Equity Investments</c:v>
                </c:pt>
                <c:pt idx="4">
                  <c:v>Fixed Income</c:v>
                </c:pt>
                <c:pt idx="5">
                  <c:v>Economics</c:v>
                </c:pt>
                <c:pt idx="6">
                  <c:v>Corporate Issuers</c:v>
                </c:pt>
                <c:pt idx="7">
                  <c:v>Portfolio Management</c:v>
                </c:pt>
                <c:pt idx="8">
                  <c:v>Derivatives</c:v>
                </c:pt>
                <c:pt idx="9">
                  <c:v>Alternative Investments</c:v>
                </c:pt>
                <c:pt idx="10">
                  <c:v>Mock 1</c:v>
                </c:pt>
                <c:pt idx="11">
                  <c:v>Mock 2</c:v>
                </c:pt>
                <c:pt idx="12">
                  <c:v>Mock 3</c:v>
                </c:pt>
                <c:pt idx="13">
                  <c:v>Total</c:v>
                </c:pt>
              </c:strCache>
            </c:strRef>
          </c:cat>
          <c:val>
            <c:numRef>
              <c:f>'Study Planner'!$G$28:$G$41</c:f>
              <c:numCache>
                <c:formatCode>0.00</c:formatCode>
                <c:ptCount val="14"/>
                <c:pt idx="0">
                  <c:v>300</c:v>
                </c:pt>
                <c:pt idx="1">
                  <c:v>350</c:v>
                </c:pt>
                <c:pt idx="2">
                  <c:v>250</c:v>
                </c:pt>
                <c:pt idx="3">
                  <c:v>216</c:v>
                </c:pt>
                <c:pt idx="4">
                  <c:v>288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54F-AF06-5F2942B1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087328"/>
        <c:axId val="1870085248"/>
      </c:radarChart>
      <c:catAx>
        <c:axId val="187008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085248"/>
        <c:crosses val="autoZero"/>
        <c:auto val="1"/>
        <c:lblAlgn val="ctr"/>
        <c:lblOffset val="100"/>
        <c:noMultiLvlLbl val="0"/>
      </c:catAx>
      <c:valAx>
        <c:axId val="18700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0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772026</xdr:colOff>
      <xdr:row>7</xdr:row>
      <xdr:rowOff>100264</xdr:rowOff>
    </xdr:from>
    <xdr:to>
      <xdr:col>29</xdr:col>
      <xdr:colOff>220579</xdr:colOff>
      <xdr:row>41</xdr:row>
      <xdr:rowOff>20053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A0A8C92-63C3-48E1-8EBD-58990754D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2-03-21T08:00:19.49" personId="{00000000-0000-0000-0000-000000000000}" id="{37859EE7-ECBF-49A2-891D-ED59261D37D9}">
    <text>Insert preperation start date</text>
  </threadedComment>
  <threadedComment ref="C24" dT="2022-03-21T08:00:33.10" personId="{00000000-0000-0000-0000-000000000000}" id="{A91181E8-9917-41AD-B137-BE12E038576A}">
    <text>Enter exact or possible exam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FA56-76BB-491D-BE14-52F97820FE2F}">
  <dimension ref="A2:BL74"/>
  <sheetViews>
    <sheetView showGridLines="0" showRowColHeaders="0" tabSelected="1" topLeftCell="A34" zoomScale="95" zoomScaleNormal="95" zoomScalePageLayoutView="124" workbookViewId="0">
      <selection activeCell="B8" sqref="B8:D8"/>
    </sheetView>
  </sheetViews>
  <sheetFormatPr defaultRowHeight="15" x14ac:dyDescent="0.25"/>
  <cols>
    <col min="2" max="2" width="30" customWidth="1"/>
    <col min="3" max="3" width="14.5703125" customWidth="1"/>
    <col min="4" max="5" width="19.42578125" customWidth="1"/>
    <col min="6" max="6" width="26.5703125" customWidth="1"/>
    <col min="7" max="7" width="13.140625" customWidth="1"/>
    <col min="8" max="8" width="18.42578125" customWidth="1"/>
    <col min="9" max="9" width="15.140625" customWidth="1"/>
    <col min="10" max="10" width="10.140625" customWidth="1"/>
    <col min="11" max="11" width="13" customWidth="1"/>
    <col min="12" max="12" width="11.85546875" customWidth="1"/>
  </cols>
  <sheetData>
    <row r="2" spans="1:7" ht="26.25" x14ac:dyDescent="0.4">
      <c r="B2" s="38"/>
    </row>
    <row r="8" spans="1:7" ht="26.25" x14ac:dyDescent="0.4">
      <c r="B8" s="88" t="s">
        <v>59</v>
      </c>
      <c r="C8" s="89"/>
      <c r="D8" s="89"/>
      <c r="E8" s="89"/>
    </row>
    <row r="11" spans="1:7" x14ac:dyDescent="0.25">
      <c r="B11" s="86" t="s">
        <v>52</v>
      </c>
      <c r="C11" s="1"/>
      <c r="D11" s="1"/>
      <c r="E11" s="1"/>
      <c r="F11" s="1"/>
      <c r="G11" s="1"/>
    </row>
    <row r="12" spans="1:7" x14ac:dyDescent="0.25">
      <c r="A12">
        <v>1</v>
      </c>
      <c r="B12" s="87" t="s">
        <v>53</v>
      </c>
      <c r="C12" s="87"/>
      <c r="D12" s="87"/>
      <c r="E12" s="87"/>
      <c r="F12" s="87"/>
      <c r="G12" s="87"/>
    </row>
    <row r="13" spans="1:7" x14ac:dyDescent="0.25">
      <c r="A13">
        <v>2</v>
      </c>
      <c r="B13" s="87" t="s">
        <v>58</v>
      </c>
      <c r="C13" s="87"/>
      <c r="D13" s="87"/>
      <c r="E13" s="87"/>
      <c r="F13" s="87"/>
      <c r="G13" s="87"/>
    </row>
    <row r="14" spans="1:7" x14ac:dyDescent="0.25">
      <c r="A14">
        <v>3</v>
      </c>
      <c r="B14" s="87" t="s">
        <v>54</v>
      </c>
      <c r="C14" s="87"/>
      <c r="D14" s="87"/>
      <c r="E14" s="87"/>
      <c r="F14" s="87"/>
      <c r="G14" s="87"/>
    </row>
    <row r="15" spans="1:7" x14ac:dyDescent="0.25">
      <c r="A15">
        <v>4</v>
      </c>
      <c r="B15" s="87" t="s">
        <v>57</v>
      </c>
      <c r="C15" s="87"/>
      <c r="D15" s="87"/>
      <c r="E15" s="87"/>
      <c r="F15" s="87"/>
      <c r="G15" s="87"/>
    </row>
    <row r="16" spans="1:7" x14ac:dyDescent="0.25">
      <c r="A16">
        <v>5</v>
      </c>
      <c r="B16" s="87" t="s">
        <v>55</v>
      </c>
      <c r="C16" s="87"/>
      <c r="D16" s="87"/>
      <c r="E16" s="87"/>
      <c r="F16" s="87"/>
      <c r="G16" s="87"/>
    </row>
    <row r="17" spans="1:12" x14ac:dyDescent="0.25">
      <c r="A17">
        <v>6</v>
      </c>
      <c r="B17" s="87" t="s">
        <v>56</v>
      </c>
      <c r="C17" s="87"/>
      <c r="D17" s="87"/>
      <c r="E17" s="87"/>
      <c r="F17" s="87"/>
      <c r="G17" s="87"/>
    </row>
    <row r="20" spans="1:12" ht="18.75" x14ac:dyDescent="0.4">
      <c r="B20" s="36" t="s">
        <v>41</v>
      </c>
      <c r="C20" s="36">
        <f ca="1">C24-D23</f>
        <v>61</v>
      </c>
      <c r="D20" s="36" t="s">
        <v>42</v>
      </c>
      <c r="F20" s="36" t="s">
        <v>51</v>
      </c>
    </row>
    <row r="21" spans="1:12" x14ac:dyDescent="0.25">
      <c r="B21" s="39" t="s">
        <v>21</v>
      </c>
      <c r="C21" s="39">
        <v>2400</v>
      </c>
      <c r="D21" s="33"/>
      <c r="F21" s="73" t="s">
        <v>45</v>
      </c>
      <c r="G21" s="40">
        <f>$I$46</f>
        <v>8.9481454968457792E-3</v>
      </c>
      <c r="H21" s="74" t="s">
        <v>47</v>
      </c>
    </row>
    <row r="22" spans="1:12" x14ac:dyDescent="0.25">
      <c r="B22" s="39" t="s">
        <v>15</v>
      </c>
      <c r="C22" s="39">
        <v>400</v>
      </c>
      <c r="D22" s="33"/>
      <c r="F22" s="73" t="s">
        <v>46</v>
      </c>
      <c r="G22" s="41">
        <f ca="1">$J$62</f>
        <v>42.857142857142854</v>
      </c>
      <c r="H22" s="74" t="s">
        <v>48</v>
      </c>
    </row>
    <row r="23" spans="1:12" x14ac:dyDescent="0.25">
      <c r="B23" s="34" t="s">
        <v>13</v>
      </c>
      <c r="C23" s="35"/>
      <c r="D23" s="91">
        <f ca="1">TODAY()</f>
        <v>44641</v>
      </c>
      <c r="E23" s="19"/>
      <c r="F23" s="75" t="s">
        <v>49</v>
      </c>
      <c r="G23" s="42">
        <f ca="1">G21+(G22*120/60)/60</f>
        <v>1.4375195740682742</v>
      </c>
      <c r="H23" s="76" t="s">
        <v>50</v>
      </c>
    </row>
    <row r="24" spans="1:12" x14ac:dyDescent="0.25">
      <c r="B24" s="72" t="s">
        <v>14</v>
      </c>
      <c r="C24" s="35">
        <v>44702</v>
      </c>
      <c r="D24" s="33"/>
      <c r="F24" s="73"/>
      <c r="G24" s="73"/>
      <c r="H24" s="73"/>
    </row>
    <row r="25" spans="1:12" x14ac:dyDescent="0.25">
      <c r="B25" s="18"/>
      <c r="C25" s="19"/>
    </row>
    <row r="26" spans="1:12" x14ac:dyDescent="0.25">
      <c r="B26" s="77" t="s">
        <v>40</v>
      </c>
      <c r="C26" s="78"/>
      <c r="D26" s="79"/>
      <c r="E26" s="1"/>
      <c r="F26" s="1"/>
      <c r="G26" s="1"/>
      <c r="H26" s="1"/>
      <c r="I26" s="1"/>
    </row>
    <row r="27" spans="1:12" x14ac:dyDescent="0.25">
      <c r="B27" s="80" t="s">
        <v>2</v>
      </c>
      <c r="C27" s="50" t="s">
        <v>23</v>
      </c>
      <c r="D27" s="51" t="s">
        <v>61</v>
      </c>
      <c r="E27" s="52" t="s">
        <v>60</v>
      </c>
      <c r="F27" s="52" t="s">
        <v>62</v>
      </c>
      <c r="G27" s="52" t="s">
        <v>63</v>
      </c>
      <c r="H27" s="70"/>
      <c r="I27" s="51" t="s">
        <v>29</v>
      </c>
      <c r="J27" s="51" t="s">
        <v>30</v>
      </c>
      <c r="K27" s="51" t="s">
        <v>35</v>
      </c>
      <c r="L27" s="51" t="s">
        <v>36</v>
      </c>
    </row>
    <row r="28" spans="1:12" x14ac:dyDescent="0.25">
      <c r="B28" s="81" t="s">
        <v>5</v>
      </c>
      <c r="C28" s="43">
        <v>0.15</v>
      </c>
      <c r="D28" s="44">
        <f>C28*$C$22</f>
        <v>60</v>
      </c>
      <c r="E28" s="45">
        <f>D65</f>
        <v>360</v>
      </c>
      <c r="F28" s="90">
        <f>SUM($H49:$IFD49)</f>
        <v>0</v>
      </c>
      <c r="G28" s="90">
        <f>SUM($H65:$XFD65)</f>
        <v>300</v>
      </c>
      <c r="H28" s="45"/>
      <c r="I28" s="46">
        <f>SUM($H49:$IFD49)/$D28</f>
        <v>0</v>
      </c>
      <c r="J28" s="46">
        <f>SUM($H65:$XFD65)/$E28</f>
        <v>0.83333333333333337</v>
      </c>
      <c r="K28" s="45" t="str">
        <f>IF(I28&gt;=Sheet2!$E$3,Sheet2!$F$3,IF(I28&gt;=Sheet2!$E$4,Sheet2!$F$4,IF(I28&gt;=Sheet2!$E$5,Sheet2!$F$5,"Low")))</f>
        <v>Low</v>
      </c>
      <c r="L28" s="45" t="str">
        <f>IF(J28&gt;=Sheet2!$E$3,Sheet2!$F$3,IF(J28&gt;=Sheet2!$E$4,Sheet2!$F$4,IF(J28&gt;=Sheet2!$E$5,Sheet2!$F$5,"Low")))</f>
        <v>Good</v>
      </c>
    </row>
    <row r="29" spans="1:12" x14ac:dyDescent="0.25">
      <c r="B29" s="82" t="s">
        <v>6</v>
      </c>
      <c r="C29" s="43">
        <v>0.17</v>
      </c>
      <c r="D29" s="44">
        <f>C29*$C$22</f>
        <v>68</v>
      </c>
      <c r="E29" s="45">
        <f t="shared" ref="E29:E37" si="0">D66</f>
        <v>408.00000000000006</v>
      </c>
      <c r="F29" s="90">
        <f t="shared" ref="F29:F40" si="1">SUM($H50:$IFD50)</f>
        <v>48</v>
      </c>
      <c r="G29" s="90">
        <f t="shared" ref="G29:G40" si="2">SUM($H66:$XFD66)</f>
        <v>350</v>
      </c>
      <c r="H29" s="45"/>
      <c r="I29" s="46">
        <f t="shared" ref="I29:I37" si="3">SUM($H50:$IFD50)/$D29</f>
        <v>0.70588235294117652</v>
      </c>
      <c r="J29" s="46">
        <f>SUM($H66:$XFD66)/$E29</f>
        <v>0.8578431372549018</v>
      </c>
      <c r="K29" s="45" t="str">
        <f>IF(I29&gt;=Sheet2!$E$3,Sheet2!$F$3,IF(I29&gt;=Sheet2!$E$4,Sheet2!$F$4,IF(I29&gt;=Sheet2!$E$5,Sheet2!$F$5,"Low")))</f>
        <v>Average</v>
      </c>
      <c r="L29" s="45" t="str">
        <f>IF(J29&gt;=Sheet2!$E$3,Sheet2!$F$3,IF(J29&gt;=Sheet2!$E$4,Sheet2!$F$4,IF(J29&gt;=Sheet2!$E$5,Sheet2!$F$5,"Low")))</f>
        <v>Good</v>
      </c>
    </row>
    <row r="30" spans="1:12" x14ac:dyDescent="0.25">
      <c r="B30" s="82" t="s">
        <v>7</v>
      </c>
      <c r="C30" s="43">
        <v>0.12</v>
      </c>
      <c r="D30" s="44">
        <f>C30*$C$22</f>
        <v>48</v>
      </c>
      <c r="E30" s="45">
        <f t="shared" si="0"/>
        <v>288</v>
      </c>
      <c r="F30" s="90">
        <f t="shared" si="1"/>
        <v>48</v>
      </c>
      <c r="G30" s="90">
        <f t="shared" si="2"/>
        <v>250</v>
      </c>
      <c r="H30" s="45"/>
      <c r="I30" s="46">
        <f t="shared" si="3"/>
        <v>1</v>
      </c>
      <c r="J30" s="46">
        <f>SUM($H67:$XFD67)/$E30</f>
        <v>0.86805555555555558</v>
      </c>
      <c r="K30" s="45" t="str">
        <f>IF(I30&gt;=Sheet2!$E$3,Sheet2!$F$3,IF(I30&gt;=Sheet2!$E$4,Sheet2!$F$4,IF(I30&gt;=Sheet2!$E$5,Sheet2!$F$5,"Low")))</f>
        <v>High</v>
      </c>
      <c r="L30" s="45" t="str">
        <f>IF(J30&gt;=Sheet2!$E$3,Sheet2!$F$3,IF(J30&gt;=Sheet2!$E$4,Sheet2!$F$4,IF(J30&gt;=Sheet2!$E$5,Sheet2!$F$5,"Low")))</f>
        <v>Good</v>
      </c>
    </row>
    <row r="31" spans="1:12" x14ac:dyDescent="0.25">
      <c r="B31" s="83" t="s">
        <v>8</v>
      </c>
      <c r="C31" s="43">
        <v>0.09</v>
      </c>
      <c r="D31" s="44">
        <f>C31*$C$22</f>
        <v>36</v>
      </c>
      <c r="E31" s="45">
        <f t="shared" si="0"/>
        <v>216</v>
      </c>
      <c r="F31" s="90">
        <f t="shared" si="1"/>
        <v>48</v>
      </c>
      <c r="G31" s="90">
        <f t="shared" si="2"/>
        <v>216</v>
      </c>
      <c r="H31" s="45"/>
      <c r="I31" s="46">
        <f t="shared" si="3"/>
        <v>1.3333333333333333</v>
      </c>
      <c r="J31" s="46">
        <f>SUM($H68:$XFD68)/$E31</f>
        <v>1</v>
      </c>
      <c r="K31" s="45" t="str">
        <f>IF(I31&gt;=Sheet2!$E$3,Sheet2!$F$3,IF(I31&gt;=Sheet2!$E$4,Sheet2!$F$4,IF(I31&gt;=Sheet2!$E$5,Sheet2!$F$5,"Low")))</f>
        <v>High</v>
      </c>
      <c r="L31" s="45" t="str">
        <f>IF(J31&gt;=Sheet2!$E$3,Sheet2!$F$3,IF(J31&gt;=Sheet2!$E$4,Sheet2!$F$4,IF(J31&gt;=Sheet2!$E$5,Sheet2!$F$5,"Low")))</f>
        <v>High</v>
      </c>
    </row>
    <row r="32" spans="1:12" x14ac:dyDescent="0.25">
      <c r="B32" s="83" t="s">
        <v>9</v>
      </c>
      <c r="C32" s="43">
        <v>0.09</v>
      </c>
      <c r="D32" s="44">
        <f>C32*$C$22</f>
        <v>36</v>
      </c>
      <c r="E32" s="45">
        <f t="shared" si="0"/>
        <v>216</v>
      </c>
      <c r="F32" s="90">
        <f t="shared" si="1"/>
        <v>48</v>
      </c>
      <c r="G32" s="90">
        <f t="shared" si="2"/>
        <v>288</v>
      </c>
      <c r="H32" s="45"/>
      <c r="I32" s="46">
        <f t="shared" si="3"/>
        <v>1.3333333333333333</v>
      </c>
      <c r="J32" s="46">
        <f>SUM($H69:$XFD69)/$E32</f>
        <v>1.3333333333333333</v>
      </c>
      <c r="K32" s="45" t="str">
        <f>IF(I32&gt;=Sheet2!$E$3,Sheet2!$F$3,IF(I32&gt;=Sheet2!$E$4,Sheet2!$F$4,IF(I32&gt;=Sheet2!$E$5,Sheet2!$F$5,"Low")))</f>
        <v>High</v>
      </c>
      <c r="L32" s="45" t="str">
        <f>IF(J32&gt;=Sheet2!$E$3,Sheet2!$F$3,IF(J32&gt;=Sheet2!$E$4,Sheet2!$F$4,IF(J32&gt;=Sheet2!$E$5,Sheet2!$F$5,"Low")))</f>
        <v>High</v>
      </c>
    </row>
    <row r="33" spans="2:64" x14ac:dyDescent="0.25">
      <c r="B33" s="83" t="s">
        <v>10</v>
      </c>
      <c r="C33" s="43">
        <v>0.12</v>
      </c>
      <c r="D33" s="44">
        <f>C33*$C$22</f>
        <v>48</v>
      </c>
      <c r="E33" s="45">
        <f t="shared" si="0"/>
        <v>288</v>
      </c>
      <c r="F33" s="90">
        <f t="shared" si="1"/>
        <v>48</v>
      </c>
      <c r="G33" s="90">
        <f t="shared" si="2"/>
        <v>0</v>
      </c>
      <c r="H33" s="45"/>
      <c r="I33" s="46">
        <f t="shared" si="3"/>
        <v>1</v>
      </c>
      <c r="J33" s="46">
        <f>SUM($H70:$XFD70)/$E33</f>
        <v>0</v>
      </c>
      <c r="K33" s="45" t="str">
        <f>IF(I33&gt;=Sheet2!$E$3,Sheet2!$F$3,IF(I33&gt;=Sheet2!$E$4,Sheet2!$F$4,IF(I33&gt;=Sheet2!$E$5,Sheet2!$F$5,"Low")))</f>
        <v>High</v>
      </c>
      <c r="L33" s="45" t="str">
        <f>IF(J33&gt;=Sheet2!$E$3,Sheet2!$F$3,IF(J33&gt;=Sheet2!$E$4,Sheet2!$F$4,IF(J33&gt;=Sheet2!$E$5,Sheet2!$F$5,"Low")))</f>
        <v>Low</v>
      </c>
    </row>
    <row r="34" spans="2:64" x14ac:dyDescent="0.25">
      <c r="B34" s="83" t="s">
        <v>19</v>
      </c>
      <c r="C34" s="43">
        <v>0.08</v>
      </c>
      <c r="D34" s="44">
        <f>C34*$C$22</f>
        <v>32</v>
      </c>
      <c r="E34" s="45">
        <f t="shared" si="0"/>
        <v>192</v>
      </c>
      <c r="F34" s="90">
        <f t="shared" si="1"/>
        <v>48</v>
      </c>
      <c r="G34" s="90">
        <f t="shared" si="2"/>
        <v>0</v>
      </c>
      <c r="H34" s="45"/>
      <c r="I34" s="46">
        <f t="shared" si="3"/>
        <v>1.5</v>
      </c>
      <c r="J34" s="46">
        <f>SUM($H71:$XFD71)/$E34</f>
        <v>0</v>
      </c>
      <c r="K34" s="45" t="str">
        <f>IF(I34&gt;=Sheet2!$E$3,Sheet2!$F$3,IF(I34&gt;=Sheet2!$E$4,Sheet2!$F$4,IF(I34&gt;=Sheet2!$E$5,Sheet2!$F$5,"Low")))</f>
        <v>High</v>
      </c>
      <c r="L34" s="45" t="str">
        <f>IF(J34&gt;=Sheet2!$E$3,Sheet2!$F$3,IF(J34&gt;=Sheet2!$E$4,Sheet2!$F$4,IF(J34&gt;=Sheet2!$E$5,Sheet2!$F$5,"Low")))</f>
        <v>Low</v>
      </c>
    </row>
    <row r="35" spans="2:64" x14ac:dyDescent="0.25">
      <c r="B35" s="83" t="s">
        <v>18</v>
      </c>
      <c r="C35" s="43">
        <v>0.05</v>
      </c>
      <c r="D35" s="44">
        <f>C35*$C$22</f>
        <v>20</v>
      </c>
      <c r="E35" s="45">
        <f t="shared" si="0"/>
        <v>120</v>
      </c>
      <c r="F35" s="90">
        <f t="shared" si="1"/>
        <v>48</v>
      </c>
      <c r="G35" s="90">
        <f t="shared" si="2"/>
        <v>0</v>
      </c>
      <c r="H35" s="45"/>
      <c r="I35" s="46">
        <f t="shared" si="3"/>
        <v>2.4</v>
      </c>
      <c r="J35" s="46">
        <f>SUM($H72:$XFD72)/$E35</f>
        <v>0</v>
      </c>
      <c r="K35" s="45" t="str">
        <f>IF(I35&gt;=Sheet2!$E$3,Sheet2!$F$3,IF(I35&gt;=Sheet2!$E$4,Sheet2!$F$4,IF(I35&gt;=Sheet2!$E$5,Sheet2!$F$5,"Low")))</f>
        <v>High</v>
      </c>
      <c r="L35" s="45" t="str">
        <f>IF(J35&gt;=Sheet2!$E$3,Sheet2!$F$3,IF(J35&gt;=Sheet2!$E$4,Sheet2!$F$4,IF(J35&gt;=Sheet2!$E$5,Sheet2!$F$5,"Low")))</f>
        <v>Low</v>
      </c>
    </row>
    <row r="36" spans="2:64" x14ac:dyDescent="0.25">
      <c r="B36" s="83" t="s">
        <v>11</v>
      </c>
      <c r="C36" s="43">
        <v>0.08</v>
      </c>
      <c r="D36" s="44">
        <f>C36*$C$22</f>
        <v>32</v>
      </c>
      <c r="E36" s="45">
        <f t="shared" si="0"/>
        <v>192</v>
      </c>
      <c r="F36" s="90">
        <f t="shared" si="1"/>
        <v>48</v>
      </c>
      <c r="G36" s="90">
        <f t="shared" si="2"/>
        <v>0</v>
      </c>
      <c r="H36" s="45"/>
      <c r="I36" s="46">
        <f t="shared" si="3"/>
        <v>1.5</v>
      </c>
      <c r="J36" s="46">
        <f>SUM($H73:$XFD73)/$E36</f>
        <v>0</v>
      </c>
      <c r="K36" s="45" t="str">
        <f>IF(I36&gt;=Sheet2!$E$3,Sheet2!$F$3,IF(I36&gt;=Sheet2!$E$4,Sheet2!$F$4,IF(I36&gt;=Sheet2!$E$5,Sheet2!$F$5,"Low")))</f>
        <v>High</v>
      </c>
      <c r="L36" s="45" t="str">
        <f>IF(J36&gt;=Sheet2!$E$3,Sheet2!$F$3,IF(J36&gt;=Sheet2!$E$4,Sheet2!$F$4,IF(J36&gt;=Sheet2!$E$5,Sheet2!$F$5,"Low")))</f>
        <v>Low</v>
      </c>
    </row>
    <row r="37" spans="2:64" x14ac:dyDescent="0.25">
      <c r="B37" s="83" t="s">
        <v>12</v>
      </c>
      <c r="C37" s="43">
        <v>0.05</v>
      </c>
      <c r="D37" s="44">
        <f>C37*$C$22</f>
        <v>20</v>
      </c>
      <c r="E37" s="45">
        <f t="shared" si="0"/>
        <v>120</v>
      </c>
      <c r="F37" s="90">
        <f t="shared" si="1"/>
        <v>48</v>
      </c>
      <c r="G37" s="90">
        <f t="shared" si="2"/>
        <v>0</v>
      </c>
      <c r="H37" s="45"/>
      <c r="I37" s="46">
        <f t="shared" si="3"/>
        <v>2.4</v>
      </c>
      <c r="J37" s="46">
        <f>SUM($H74:$XFD74)/$E37</f>
        <v>0</v>
      </c>
      <c r="K37" s="45" t="str">
        <f>IF(I37&gt;=Sheet2!$E$3,Sheet2!$F$3,IF(I37&gt;=Sheet2!$E$4,Sheet2!$F$4,IF(I37&gt;=Sheet2!$E$5,Sheet2!$F$5,"Low")))</f>
        <v>High</v>
      </c>
      <c r="L37" s="45" t="str">
        <f>IF(J37&gt;=Sheet2!$E$3,Sheet2!$F$3,IF(J37&gt;=Sheet2!$E$4,Sheet2!$F$4,IF(J37&gt;=Sheet2!$E$5,Sheet2!$F$5,"Low")))</f>
        <v>Low</v>
      </c>
    </row>
    <row r="38" spans="2:64" x14ac:dyDescent="0.25">
      <c r="B38" s="83" t="s">
        <v>25</v>
      </c>
      <c r="C38" s="43"/>
      <c r="D38" s="45">
        <v>4</v>
      </c>
      <c r="E38" s="45">
        <v>180</v>
      </c>
      <c r="F38" s="90">
        <f t="shared" si="1"/>
        <v>0</v>
      </c>
      <c r="G38" s="90">
        <f t="shared" si="2"/>
        <v>0</v>
      </c>
      <c r="H38" s="45"/>
      <c r="I38" s="45"/>
      <c r="J38" s="45"/>
      <c r="K38" s="45"/>
      <c r="L38" s="45"/>
    </row>
    <row r="39" spans="2:64" x14ac:dyDescent="0.25">
      <c r="B39" s="83" t="s">
        <v>26</v>
      </c>
      <c r="C39" s="43"/>
      <c r="D39" s="45">
        <v>4</v>
      </c>
      <c r="E39" s="45">
        <v>180</v>
      </c>
      <c r="F39" s="90">
        <f t="shared" si="1"/>
        <v>0</v>
      </c>
      <c r="G39" s="90">
        <f t="shared" si="2"/>
        <v>0</v>
      </c>
      <c r="H39" s="45"/>
      <c r="I39" s="45"/>
      <c r="J39" s="45"/>
      <c r="K39" s="45"/>
      <c r="L39" s="45"/>
    </row>
    <row r="40" spans="2:64" x14ac:dyDescent="0.25">
      <c r="B40" s="83" t="s">
        <v>27</v>
      </c>
      <c r="C40" s="43"/>
      <c r="D40" s="45">
        <v>4</v>
      </c>
      <c r="E40" s="45">
        <v>180</v>
      </c>
      <c r="F40" s="90">
        <f t="shared" ca="1" si="1"/>
        <v>300</v>
      </c>
      <c r="G40" s="90">
        <f t="shared" si="2"/>
        <v>0</v>
      </c>
      <c r="H40" s="45"/>
      <c r="I40" s="45"/>
      <c r="J40" s="45"/>
      <c r="K40" s="45"/>
      <c r="L40" s="45"/>
    </row>
    <row r="41" spans="2:64" x14ac:dyDescent="0.25">
      <c r="B41" s="84" t="s">
        <v>28</v>
      </c>
      <c r="C41" s="47"/>
      <c r="D41" s="48">
        <f>SUM(D28:D40)</f>
        <v>412</v>
      </c>
      <c r="E41" s="48">
        <f>SUM(E38:E40)</f>
        <v>540</v>
      </c>
      <c r="F41" s="48"/>
      <c r="G41" s="48"/>
      <c r="H41" s="48"/>
      <c r="I41" s="49"/>
      <c r="J41" s="49"/>
      <c r="K41" s="49"/>
      <c r="L41" s="49"/>
    </row>
    <row r="42" spans="2:64" x14ac:dyDescent="0.25">
      <c r="B42" s="18"/>
      <c r="C42" s="19"/>
    </row>
    <row r="43" spans="2:64" x14ac:dyDescent="0.25">
      <c r="B43" s="18"/>
      <c r="C43" s="19"/>
    </row>
    <row r="44" spans="2:64" x14ac:dyDescent="0.25">
      <c r="B44" s="32" t="s">
        <v>38</v>
      </c>
      <c r="C44" s="19"/>
    </row>
    <row r="45" spans="2:64" x14ac:dyDescent="0.25">
      <c r="B45" s="2"/>
      <c r="C45" s="3"/>
      <c r="D45" s="5"/>
      <c r="E45" s="37">
        <f ca="1">ROUNDDOWN((C24-D23)/7,0)</f>
        <v>8</v>
      </c>
      <c r="F45" s="3"/>
      <c r="G45" s="61" t="s">
        <v>16</v>
      </c>
      <c r="H45" s="62"/>
      <c r="I45" s="63">
        <f ca="1">ROUNDUP(C22/$E$45,0)</f>
        <v>50</v>
      </c>
      <c r="J45" s="4"/>
      <c r="K45" s="4"/>
      <c r="L45" s="4"/>
      <c r="M45" s="7"/>
      <c r="N45" s="3"/>
      <c r="O45" s="3"/>
      <c r="P45" s="8"/>
      <c r="Q45" s="3"/>
      <c r="R45" s="3"/>
      <c r="S45" s="24"/>
      <c r="T45" s="11"/>
      <c r="U45" s="11"/>
      <c r="V45" s="11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ht="21" x14ac:dyDescent="0.35">
      <c r="B46" s="12"/>
      <c r="C46" s="20"/>
      <c r="D46" s="15"/>
      <c r="E46" s="14"/>
      <c r="F46" s="13"/>
      <c r="G46" s="64" t="s">
        <v>43</v>
      </c>
      <c r="H46" s="65"/>
      <c r="I46" s="66">
        <f>$C$22/($C$24-$C$23)</f>
        <v>8.9481454968457792E-3</v>
      </c>
      <c r="J46" s="13"/>
      <c r="K46" s="16"/>
      <c r="L46" s="16"/>
      <c r="M46" s="15"/>
      <c r="N46" s="29" t="s">
        <v>37</v>
      </c>
      <c r="O46" s="29"/>
      <c r="P46" s="29"/>
      <c r="Q46" s="29"/>
      <c r="R46" s="29"/>
      <c r="S46" s="29"/>
      <c r="T46" s="29"/>
      <c r="U46" s="17"/>
      <c r="V46" s="17"/>
      <c r="W46" s="13"/>
      <c r="X46" s="1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2:64" x14ac:dyDescent="0.25">
      <c r="B47" s="12"/>
      <c r="C47" s="20"/>
      <c r="D47" s="13"/>
      <c r="E47" s="14" t="s">
        <v>0</v>
      </c>
      <c r="F47" s="14" t="s">
        <v>1</v>
      </c>
      <c r="G47" s="14" t="s">
        <v>20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2:64" x14ac:dyDescent="0.25">
      <c r="B48" s="80" t="s">
        <v>2</v>
      </c>
      <c r="C48" s="50" t="s">
        <v>23</v>
      </c>
      <c r="D48" s="51" t="s">
        <v>17</v>
      </c>
      <c r="E48" s="52" t="s">
        <v>3</v>
      </c>
      <c r="F48" s="53" t="s">
        <v>4</v>
      </c>
      <c r="G48" s="54" t="s">
        <v>4</v>
      </c>
      <c r="H48" s="25">
        <v>1</v>
      </c>
      <c r="I48" s="25">
        <f>H48+1</f>
        <v>2</v>
      </c>
      <c r="J48" s="25">
        <f t="shared" ref="J48:BL48" si="4">I48+1</f>
        <v>3</v>
      </c>
      <c r="K48" s="25">
        <f t="shared" si="4"/>
        <v>4</v>
      </c>
      <c r="L48" s="25">
        <f t="shared" si="4"/>
        <v>5</v>
      </c>
      <c r="M48" s="25">
        <f t="shared" si="4"/>
        <v>6</v>
      </c>
      <c r="N48" s="25">
        <f t="shared" si="4"/>
        <v>7</v>
      </c>
      <c r="O48" s="25">
        <f t="shared" si="4"/>
        <v>8</v>
      </c>
      <c r="P48" s="25">
        <f t="shared" si="4"/>
        <v>9</v>
      </c>
      <c r="Q48" s="25">
        <f t="shared" si="4"/>
        <v>10</v>
      </c>
      <c r="R48" s="25">
        <f t="shared" si="4"/>
        <v>11</v>
      </c>
      <c r="S48" s="25">
        <f t="shared" si="4"/>
        <v>12</v>
      </c>
      <c r="T48" s="25">
        <f t="shared" si="4"/>
        <v>13</v>
      </c>
      <c r="U48" s="25">
        <f t="shared" si="4"/>
        <v>14</v>
      </c>
      <c r="V48" s="25">
        <f t="shared" si="4"/>
        <v>15</v>
      </c>
      <c r="W48" s="25">
        <f t="shared" si="4"/>
        <v>16</v>
      </c>
      <c r="X48" s="25">
        <f t="shared" si="4"/>
        <v>17</v>
      </c>
      <c r="Y48" s="25">
        <f t="shared" si="4"/>
        <v>18</v>
      </c>
      <c r="Z48" s="25">
        <f t="shared" si="4"/>
        <v>19</v>
      </c>
      <c r="AA48" s="25">
        <f t="shared" si="4"/>
        <v>20</v>
      </c>
      <c r="AB48" s="25">
        <f t="shared" si="4"/>
        <v>21</v>
      </c>
      <c r="AC48" s="25">
        <f t="shared" si="4"/>
        <v>22</v>
      </c>
      <c r="AD48" s="25">
        <f t="shared" si="4"/>
        <v>23</v>
      </c>
      <c r="AE48" s="25">
        <f t="shared" si="4"/>
        <v>24</v>
      </c>
      <c r="AF48" s="25">
        <f t="shared" si="4"/>
        <v>25</v>
      </c>
      <c r="AG48" s="25">
        <f t="shared" si="4"/>
        <v>26</v>
      </c>
      <c r="AH48" s="25">
        <f t="shared" si="4"/>
        <v>27</v>
      </c>
      <c r="AI48" s="25">
        <f t="shared" si="4"/>
        <v>28</v>
      </c>
      <c r="AJ48" s="25">
        <f t="shared" si="4"/>
        <v>29</v>
      </c>
      <c r="AK48" s="25">
        <f t="shared" si="4"/>
        <v>30</v>
      </c>
      <c r="AL48" s="25">
        <f t="shared" si="4"/>
        <v>31</v>
      </c>
      <c r="AM48" s="25">
        <f t="shared" si="4"/>
        <v>32</v>
      </c>
      <c r="AN48" s="25">
        <f t="shared" si="4"/>
        <v>33</v>
      </c>
      <c r="AO48" s="25">
        <f t="shared" si="4"/>
        <v>34</v>
      </c>
      <c r="AP48" s="25">
        <f t="shared" si="4"/>
        <v>35</v>
      </c>
      <c r="AQ48" s="25">
        <f t="shared" si="4"/>
        <v>36</v>
      </c>
      <c r="AR48" s="25">
        <f t="shared" si="4"/>
        <v>37</v>
      </c>
      <c r="AS48" s="25">
        <f t="shared" si="4"/>
        <v>38</v>
      </c>
      <c r="AT48" s="25">
        <f t="shared" si="4"/>
        <v>39</v>
      </c>
      <c r="AU48" s="25">
        <f t="shared" si="4"/>
        <v>40</v>
      </c>
      <c r="AV48" s="25">
        <f t="shared" si="4"/>
        <v>41</v>
      </c>
      <c r="AW48" s="25">
        <f t="shared" si="4"/>
        <v>42</v>
      </c>
      <c r="AX48" s="25">
        <f t="shared" si="4"/>
        <v>43</v>
      </c>
      <c r="AY48" s="25">
        <f t="shared" si="4"/>
        <v>44</v>
      </c>
      <c r="AZ48" s="25">
        <f t="shared" si="4"/>
        <v>45</v>
      </c>
      <c r="BA48" s="25">
        <f t="shared" si="4"/>
        <v>46</v>
      </c>
      <c r="BB48" s="25">
        <f t="shared" si="4"/>
        <v>47</v>
      </c>
      <c r="BC48" s="25">
        <f t="shared" si="4"/>
        <v>48</v>
      </c>
      <c r="BD48" s="25">
        <f t="shared" si="4"/>
        <v>49</v>
      </c>
      <c r="BE48" s="25">
        <f t="shared" si="4"/>
        <v>50</v>
      </c>
      <c r="BF48" s="25">
        <f t="shared" si="4"/>
        <v>51</v>
      </c>
      <c r="BG48" s="25">
        <f t="shared" si="4"/>
        <v>52</v>
      </c>
      <c r="BH48" s="25">
        <f t="shared" si="4"/>
        <v>53</v>
      </c>
      <c r="BI48" s="25">
        <f t="shared" si="4"/>
        <v>54</v>
      </c>
      <c r="BJ48" s="25">
        <f t="shared" si="4"/>
        <v>55</v>
      </c>
      <c r="BK48" s="25">
        <f t="shared" si="4"/>
        <v>56</v>
      </c>
      <c r="BL48" s="25">
        <f t="shared" si="4"/>
        <v>57</v>
      </c>
    </row>
    <row r="49" spans="1:64" s="22" customFormat="1" x14ac:dyDescent="0.25">
      <c r="A49"/>
      <c r="B49" s="81" t="s">
        <v>5</v>
      </c>
      <c r="C49" s="43">
        <v>0.15</v>
      </c>
      <c r="D49" s="45">
        <f>C49*$C$22</f>
        <v>60</v>
      </c>
      <c r="E49" s="55">
        <f ca="1">D49/$I$45</f>
        <v>1.2</v>
      </c>
      <c r="F49" s="56">
        <v>1</v>
      </c>
      <c r="G49" s="57">
        <f ca="1">E45</f>
        <v>8</v>
      </c>
      <c r="H49" s="26"/>
      <c r="I49" s="2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22" customFormat="1" x14ac:dyDescent="0.25">
      <c r="A50"/>
      <c r="B50" s="82" t="s">
        <v>6</v>
      </c>
      <c r="C50" s="43">
        <v>0.17</v>
      </c>
      <c r="D50" s="45">
        <f>C50*$C$22</f>
        <v>68</v>
      </c>
      <c r="E50" s="55">
        <f ca="1">D50/$I$45</f>
        <v>1.36</v>
      </c>
      <c r="F50" s="56">
        <v>1</v>
      </c>
      <c r="G50" s="58">
        <f ca="1">F50+E50</f>
        <v>2.3600000000000003</v>
      </c>
      <c r="H50" s="26">
        <v>48</v>
      </c>
      <c r="I50" s="26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22" customFormat="1" x14ac:dyDescent="0.25">
      <c r="A51"/>
      <c r="B51" s="82" t="s">
        <v>7</v>
      </c>
      <c r="C51" s="43">
        <v>0.12</v>
      </c>
      <c r="D51" s="45">
        <f>C51*$C$22</f>
        <v>48</v>
      </c>
      <c r="E51" s="55">
        <f ca="1">D51/$I$45</f>
        <v>0.96</v>
      </c>
      <c r="F51" s="56">
        <f ca="1">G50</f>
        <v>2.3600000000000003</v>
      </c>
      <c r="G51" s="58">
        <f ca="1">F51+E51</f>
        <v>3.3200000000000003</v>
      </c>
      <c r="H51" s="26">
        <v>48</v>
      </c>
      <c r="I51" s="26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22" customFormat="1" x14ac:dyDescent="0.25">
      <c r="A52"/>
      <c r="B52" s="83" t="s">
        <v>8</v>
      </c>
      <c r="C52" s="43">
        <v>0.09</v>
      </c>
      <c r="D52" s="45">
        <f>C52*$C$22</f>
        <v>36</v>
      </c>
      <c r="E52" s="55">
        <f ca="1">D52/$I$45</f>
        <v>0.72</v>
      </c>
      <c r="F52" s="56">
        <f t="shared" ref="F52:F58" ca="1" si="5">G51</f>
        <v>3.3200000000000003</v>
      </c>
      <c r="G52" s="58">
        <f t="shared" ref="G52:G58" ca="1" si="6">F52+E52</f>
        <v>4.04</v>
      </c>
      <c r="H52" s="26">
        <v>48</v>
      </c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22" customFormat="1" x14ac:dyDescent="0.25">
      <c r="A53"/>
      <c r="B53" s="83" t="s">
        <v>9</v>
      </c>
      <c r="C53" s="43">
        <v>0.09</v>
      </c>
      <c r="D53" s="45">
        <f>C53*$C$22</f>
        <v>36</v>
      </c>
      <c r="E53" s="55">
        <f ca="1">D53/$I$45</f>
        <v>0.72</v>
      </c>
      <c r="F53" s="56">
        <f t="shared" ca="1" si="5"/>
        <v>4.04</v>
      </c>
      <c r="G53" s="58">
        <f t="shared" ca="1" si="6"/>
        <v>4.76</v>
      </c>
      <c r="H53" s="26">
        <v>48</v>
      </c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22" customFormat="1" x14ac:dyDescent="0.25">
      <c r="A54"/>
      <c r="B54" s="83" t="s">
        <v>10</v>
      </c>
      <c r="C54" s="43">
        <v>0.12</v>
      </c>
      <c r="D54" s="45">
        <f>C54*$C$22</f>
        <v>48</v>
      </c>
      <c r="E54" s="55">
        <f ca="1">D54/$I$45</f>
        <v>0.96</v>
      </c>
      <c r="F54" s="56">
        <f t="shared" ca="1" si="5"/>
        <v>4.76</v>
      </c>
      <c r="G54" s="58">
        <f t="shared" ca="1" si="6"/>
        <v>5.72</v>
      </c>
      <c r="H54" s="26">
        <v>48</v>
      </c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22" customFormat="1" x14ac:dyDescent="0.25">
      <c r="A55"/>
      <c r="B55" s="83" t="s">
        <v>19</v>
      </c>
      <c r="C55" s="43">
        <v>0.08</v>
      </c>
      <c r="D55" s="45">
        <f>C55*$C$22</f>
        <v>32</v>
      </c>
      <c r="E55" s="55">
        <f ca="1">D55/$I$45</f>
        <v>0.64</v>
      </c>
      <c r="F55" s="56">
        <f t="shared" ca="1" si="5"/>
        <v>5.72</v>
      </c>
      <c r="G55" s="58">
        <f t="shared" ca="1" si="6"/>
        <v>6.3599999999999994</v>
      </c>
      <c r="H55" s="26">
        <v>48</v>
      </c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22" customFormat="1" x14ac:dyDescent="0.25">
      <c r="A56"/>
      <c r="B56" s="83" t="s">
        <v>18</v>
      </c>
      <c r="C56" s="43">
        <v>0.05</v>
      </c>
      <c r="D56" s="45">
        <f>C56*$C$22</f>
        <v>20</v>
      </c>
      <c r="E56" s="55">
        <f ca="1">D56/$I$45</f>
        <v>0.4</v>
      </c>
      <c r="F56" s="56">
        <f t="shared" ca="1" si="5"/>
        <v>6.3599999999999994</v>
      </c>
      <c r="G56" s="58">
        <f t="shared" ca="1" si="6"/>
        <v>6.76</v>
      </c>
      <c r="H56" s="26">
        <v>48</v>
      </c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22" customFormat="1" x14ac:dyDescent="0.25">
      <c r="A57"/>
      <c r="B57" s="83" t="s">
        <v>11</v>
      </c>
      <c r="C57" s="43">
        <v>0.08</v>
      </c>
      <c r="D57" s="45">
        <f>C57*$C$22</f>
        <v>32</v>
      </c>
      <c r="E57" s="55">
        <f ca="1">D57/$I$45</f>
        <v>0.64</v>
      </c>
      <c r="F57" s="56">
        <f t="shared" ca="1" si="5"/>
        <v>6.76</v>
      </c>
      <c r="G57" s="58">
        <f t="shared" ca="1" si="6"/>
        <v>7.3999999999999995</v>
      </c>
      <c r="H57" s="26">
        <v>48</v>
      </c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22" customFormat="1" x14ac:dyDescent="0.25">
      <c r="A58"/>
      <c r="B58" s="83" t="s">
        <v>12</v>
      </c>
      <c r="C58" s="43">
        <v>0.05</v>
      </c>
      <c r="D58" s="45">
        <f>C58*$C$22</f>
        <v>20</v>
      </c>
      <c r="E58" s="59">
        <f ca="1">D58/$I$45</f>
        <v>0.4</v>
      </c>
      <c r="F58" s="56">
        <f t="shared" ca="1" si="5"/>
        <v>7.3999999999999995</v>
      </c>
      <c r="G58" s="58">
        <f t="shared" ca="1" si="6"/>
        <v>7.8</v>
      </c>
      <c r="H58" s="26">
        <v>48</v>
      </c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x14ac:dyDescent="0.25">
      <c r="C59" s="60">
        <f>SUM(C49:C58)</f>
        <v>1</v>
      </c>
      <c r="D59" s="1"/>
      <c r="E59" s="1"/>
      <c r="F59" s="1"/>
      <c r="G59" s="1"/>
    </row>
    <row r="60" spans="1:64" x14ac:dyDescent="0.25">
      <c r="B60" s="31" t="s">
        <v>39</v>
      </c>
    </row>
    <row r="61" spans="1:64" ht="15.75" thickBot="1" x14ac:dyDescent="0.3">
      <c r="B61" s="2"/>
      <c r="C61" s="3"/>
      <c r="D61" s="5"/>
      <c r="E61" s="67">
        <f ca="1">E45</f>
        <v>8</v>
      </c>
      <c r="F61" s="6"/>
      <c r="G61" s="64" t="s">
        <v>24</v>
      </c>
      <c r="H61" s="68"/>
      <c r="I61" s="65"/>
      <c r="J61" s="61">
        <f ca="1">$C$21/E61</f>
        <v>300</v>
      </c>
      <c r="K61" s="4"/>
      <c r="L61" s="4"/>
      <c r="M61" s="7"/>
      <c r="N61" s="3"/>
      <c r="O61" s="3"/>
      <c r="P61" s="8"/>
      <c r="Q61" s="3"/>
      <c r="R61" s="3"/>
      <c r="S61" s="9"/>
      <c r="T61" s="10"/>
      <c r="U61" s="11"/>
      <c r="V61" s="11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ht="21" x14ac:dyDescent="0.35">
      <c r="B62" s="12"/>
      <c r="C62" s="20"/>
      <c r="D62" s="15"/>
      <c r="E62" s="14"/>
      <c r="F62" s="13"/>
      <c r="G62" s="64" t="s">
        <v>44</v>
      </c>
      <c r="H62" s="68"/>
      <c r="I62" s="65"/>
      <c r="J62" s="69">
        <f ca="1">J61/7</f>
        <v>42.857142857142854</v>
      </c>
      <c r="K62" s="16"/>
      <c r="L62" s="16"/>
      <c r="M62" s="15"/>
      <c r="N62" s="29" t="s">
        <v>37</v>
      </c>
      <c r="O62" s="29"/>
      <c r="P62" s="29"/>
      <c r="Q62" s="29"/>
      <c r="R62" s="29"/>
      <c r="S62" s="29"/>
      <c r="T62" s="29"/>
      <c r="U62" s="17"/>
      <c r="V62" s="17"/>
      <c r="W62" s="13"/>
      <c r="X62" s="13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64" x14ac:dyDescent="0.25">
      <c r="B63" s="85"/>
      <c r="C63" s="78"/>
      <c r="D63" s="79"/>
      <c r="E63" s="54" t="s">
        <v>0</v>
      </c>
      <c r="F63" s="54" t="s">
        <v>1</v>
      </c>
      <c r="G63" s="54" t="s">
        <v>20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64" x14ac:dyDescent="0.25">
      <c r="B64" s="80" t="s">
        <v>2</v>
      </c>
      <c r="C64" s="50" t="s">
        <v>23</v>
      </c>
      <c r="D64" s="70" t="s">
        <v>22</v>
      </c>
      <c r="E64" s="71" t="s">
        <v>3</v>
      </c>
      <c r="F64" s="53" t="s">
        <v>4</v>
      </c>
      <c r="G64" s="54" t="s">
        <v>4</v>
      </c>
      <c r="H64" s="25">
        <v>1</v>
      </c>
      <c r="I64" s="25">
        <f>H64+1</f>
        <v>2</v>
      </c>
      <c r="J64" s="25">
        <f t="shared" ref="J64:Y64" si="7">I64+1</f>
        <v>3</v>
      </c>
      <c r="K64" s="25">
        <f t="shared" si="7"/>
        <v>4</v>
      </c>
      <c r="L64" s="25">
        <f t="shared" si="7"/>
        <v>5</v>
      </c>
      <c r="M64" s="25">
        <f t="shared" si="7"/>
        <v>6</v>
      </c>
      <c r="N64" s="25">
        <f t="shared" si="7"/>
        <v>7</v>
      </c>
      <c r="O64" s="25">
        <f t="shared" si="7"/>
        <v>8</v>
      </c>
      <c r="P64" s="25">
        <f t="shared" si="7"/>
        <v>9</v>
      </c>
      <c r="Q64" s="25">
        <f t="shared" si="7"/>
        <v>10</v>
      </c>
      <c r="R64" s="25">
        <f t="shared" si="7"/>
        <v>11</v>
      </c>
      <c r="S64" s="25">
        <f t="shared" si="7"/>
        <v>12</v>
      </c>
      <c r="T64" s="25">
        <f t="shared" si="7"/>
        <v>13</v>
      </c>
      <c r="U64" s="25">
        <f t="shared" si="7"/>
        <v>14</v>
      </c>
      <c r="V64" s="25">
        <f t="shared" si="7"/>
        <v>15</v>
      </c>
      <c r="W64" s="25">
        <f t="shared" si="7"/>
        <v>16</v>
      </c>
      <c r="X64" s="25">
        <f t="shared" si="7"/>
        <v>17</v>
      </c>
      <c r="Y64" s="25">
        <f t="shared" si="7"/>
        <v>18</v>
      </c>
      <c r="Z64" s="25">
        <f t="shared" ref="Z64:BL64" si="8">Y64+1</f>
        <v>19</v>
      </c>
      <c r="AA64" s="25">
        <f t="shared" si="8"/>
        <v>20</v>
      </c>
      <c r="AB64" s="25">
        <f t="shared" si="8"/>
        <v>21</v>
      </c>
      <c r="AC64" s="25">
        <f t="shared" si="8"/>
        <v>22</v>
      </c>
      <c r="AD64" s="25">
        <f t="shared" si="8"/>
        <v>23</v>
      </c>
      <c r="AE64" s="25">
        <f t="shared" si="8"/>
        <v>24</v>
      </c>
      <c r="AF64" s="25">
        <f t="shared" si="8"/>
        <v>25</v>
      </c>
      <c r="AG64" s="25">
        <f t="shared" si="8"/>
        <v>26</v>
      </c>
      <c r="AH64" s="25">
        <f t="shared" si="8"/>
        <v>27</v>
      </c>
      <c r="AI64" s="25">
        <f t="shared" si="8"/>
        <v>28</v>
      </c>
      <c r="AJ64" s="25">
        <f t="shared" si="8"/>
        <v>29</v>
      </c>
      <c r="AK64" s="25">
        <f t="shared" si="8"/>
        <v>30</v>
      </c>
      <c r="AL64" s="25">
        <f t="shared" si="8"/>
        <v>31</v>
      </c>
      <c r="AM64" s="25">
        <f t="shared" si="8"/>
        <v>32</v>
      </c>
      <c r="AN64" s="25">
        <f t="shared" si="8"/>
        <v>33</v>
      </c>
      <c r="AO64" s="25">
        <f t="shared" si="8"/>
        <v>34</v>
      </c>
      <c r="AP64" s="25">
        <f t="shared" si="8"/>
        <v>35</v>
      </c>
      <c r="AQ64" s="25">
        <f t="shared" si="8"/>
        <v>36</v>
      </c>
      <c r="AR64" s="25">
        <f t="shared" si="8"/>
        <v>37</v>
      </c>
      <c r="AS64" s="25">
        <f t="shared" si="8"/>
        <v>38</v>
      </c>
      <c r="AT64" s="25">
        <f t="shared" si="8"/>
        <v>39</v>
      </c>
      <c r="AU64" s="25">
        <f t="shared" si="8"/>
        <v>40</v>
      </c>
      <c r="AV64" s="25">
        <f t="shared" si="8"/>
        <v>41</v>
      </c>
      <c r="AW64" s="25">
        <f t="shared" si="8"/>
        <v>42</v>
      </c>
      <c r="AX64" s="25">
        <f t="shared" si="8"/>
        <v>43</v>
      </c>
      <c r="AY64" s="25">
        <f t="shared" si="8"/>
        <v>44</v>
      </c>
      <c r="AZ64" s="25">
        <f t="shared" si="8"/>
        <v>45</v>
      </c>
      <c r="BA64" s="25">
        <f t="shared" si="8"/>
        <v>46</v>
      </c>
      <c r="BB64" s="25">
        <f t="shared" si="8"/>
        <v>47</v>
      </c>
      <c r="BC64" s="25">
        <f t="shared" si="8"/>
        <v>48</v>
      </c>
      <c r="BD64" s="25">
        <f t="shared" si="8"/>
        <v>49</v>
      </c>
      <c r="BE64" s="25">
        <f t="shared" si="8"/>
        <v>50</v>
      </c>
      <c r="BF64" s="25">
        <f t="shared" si="8"/>
        <v>51</v>
      </c>
      <c r="BG64" s="25">
        <f t="shared" si="8"/>
        <v>52</v>
      </c>
      <c r="BH64" s="25">
        <f t="shared" si="8"/>
        <v>53</v>
      </c>
      <c r="BI64" s="25">
        <f t="shared" si="8"/>
        <v>54</v>
      </c>
      <c r="BJ64" s="25">
        <f t="shared" si="8"/>
        <v>55</v>
      </c>
      <c r="BK64" s="25">
        <f t="shared" si="8"/>
        <v>56</v>
      </c>
      <c r="BL64" s="25">
        <f t="shared" si="8"/>
        <v>57</v>
      </c>
    </row>
    <row r="65" spans="2:64" x14ac:dyDescent="0.25">
      <c r="B65" s="81" t="s">
        <v>5</v>
      </c>
      <c r="C65" s="43">
        <v>0.15</v>
      </c>
      <c r="D65" s="45">
        <f>C65*$C$21</f>
        <v>360</v>
      </c>
      <c r="E65" s="59">
        <f ca="1">E49</f>
        <v>1.2</v>
      </c>
      <c r="F65" s="56">
        <v>1</v>
      </c>
      <c r="G65" s="57">
        <f ca="1">E61</f>
        <v>8</v>
      </c>
      <c r="H65" s="26">
        <v>300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2:64" x14ac:dyDescent="0.25">
      <c r="B66" s="82" t="s">
        <v>6</v>
      </c>
      <c r="C66" s="43">
        <v>0.17</v>
      </c>
      <c r="D66" s="45">
        <f>C66*$C$21</f>
        <v>408.00000000000006</v>
      </c>
      <c r="E66" s="59">
        <f t="shared" ref="E66:E74" ca="1" si="9">E50</f>
        <v>1.36</v>
      </c>
      <c r="F66" s="56">
        <v>1</v>
      </c>
      <c r="G66" s="58">
        <f ca="1">F66+E66</f>
        <v>2.3600000000000003</v>
      </c>
      <c r="H66" s="26">
        <v>350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2:64" x14ac:dyDescent="0.25">
      <c r="B67" s="82" t="s">
        <v>7</v>
      </c>
      <c r="C67" s="43">
        <v>0.12</v>
      </c>
      <c r="D67" s="45">
        <f>C67*$C$21</f>
        <v>288</v>
      </c>
      <c r="E67" s="59">
        <f t="shared" ca="1" si="9"/>
        <v>0.96</v>
      </c>
      <c r="F67" s="56">
        <f ca="1">G66</f>
        <v>2.3600000000000003</v>
      </c>
      <c r="G67" s="58">
        <f ca="1">F67+E67</f>
        <v>3.3200000000000003</v>
      </c>
      <c r="H67" s="26">
        <v>250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</row>
    <row r="68" spans="2:64" x14ac:dyDescent="0.25">
      <c r="B68" s="83" t="s">
        <v>8</v>
      </c>
      <c r="C68" s="43">
        <v>0.09</v>
      </c>
      <c r="D68" s="45">
        <f>C68*$C$21</f>
        <v>216</v>
      </c>
      <c r="E68" s="59">
        <f t="shared" ca="1" si="9"/>
        <v>0.72</v>
      </c>
      <c r="F68" s="56">
        <f t="shared" ref="F68:F74" ca="1" si="10">G67</f>
        <v>3.3200000000000003</v>
      </c>
      <c r="G68" s="58">
        <f t="shared" ref="G68:G74" ca="1" si="11">F68+E68</f>
        <v>4.04</v>
      </c>
      <c r="H68" s="26">
        <v>216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</row>
    <row r="69" spans="2:64" x14ac:dyDescent="0.25">
      <c r="B69" s="83" t="s">
        <v>9</v>
      </c>
      <c r="C69" s="43">
        <v>0.09</v>
      </c>
      <c r="D69" s="45">
        <f>C69*$C$21</f>
        <v>216</v>
      </c>
      <c r="E69" s="59">
        <f t="shared" ca="1" si="9"/>
        <v>0.72</v>
      </c>
      <c r="F69" s="56">
        <f t="shared" ca="1" si="10"/>
        <v>4.04</v>
      </c>
      <c r="G69" s="58">
        <f t="shared" ca="1" si="11"/>
        <v>4.76</v>
      </c>
      <c r="H69" s="26">
        <v>288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</row>
    <row r="70" spans="2:64" x14ac:dyDescent="0.25">
      <c r="B70" s="83" t="s">
        <v>10</v>
      </c>
      <c r="C70" s="43">
        <v>0.12</v>
      </c>
      <c r="D70" s="45">
        <f>C70*$C$21</f>
        <v>288</v>
      </c>
      <c r="E70" s="59">
        <f t="shared" ca="1" si="9"/>
        <v>0.96</v>
      </c>
      <c r="F70" s="56">
        <f t="shared" ca="1" si="10"/>
        <v>4.76</v>
      </c>
      <c r="G70" s="58">
        <f t="shared" ca="1" si="11"/>
        <v>5.72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</row>
    <row r="71" spans="2:64" x14ac:dyDescent="0.25">
      <c r="B71" s="83" t="s">
        <v>19</v>
      </c>
      <c r="C71" s="43">
        <v>0.08</v>
      </c>
      <c r="D71" s="45">
        <f>C71*$C$21</f>
        <v>192</v>
      </c>
      <c r="E71" s="59">
        <f t="shared" ca="1" si="9"/>
        <v>0.64</v>
      </c>
      <c r="F71" s="56">
        <f t="shared" ca="1" si="10"/>
        <v>5.72</v>
      </c>
      <c r="G71" s="58">
        <f t="shared" ca="1" si="11"/>
        <v>6.3599999999999994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2:64" x14ac:dyDescent="0.25">
      <c r="B72" s="83" t="s">
        <v>18</v>
      </c>
      <c r="C72" s="43">
        <v>0.05</v>
      </c>
      <c r="D72" s="45">
        <f>C72*$C$21</f>
        <v>120</v>
      </c>
      <c r="E72" s="59">
        <f t="shared" ca="1" si="9"/>
        <v>0.4</v>
      </c>
      <c r="F72" s="56">
        <f t="shared" ca="1" si="10"/>
        <v>6.3599999999999994</v>
      </c>
      <c r="G72" s="58">
        <f t="shared" ca="1" si="11"/>
        <v>6.76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2:64" x14ac:dyDescent="0.25">
      <c r="B73" s="83" t="s">
        <v>11</v>
      </c>
      <c r="C73" s="43">
        <v>0.08</v>
      </c>
      <c r="D73" s="45">
        <f>C73*$C$21</f>
        <v>192</v>
      </c>
      <c r="E73" s="59">
        <f t="shared" ca="1" si="9"/>
        <v>0.64</v>
      </c>
      <c r="F73" s="56">
        <f t="shared" ca="1" si="10"/>
        <v>6.76</v>
      </c>
      <c r="G73" s="58">
        <f t="shared" ca="1" si="11"/>
        <v>7.3999999999999995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2:64" x14ac:dyDescent="0.25">
      <c r="B74" s="83" t="s">
        <v>12</v>
      </c>
      <c r="C74" s="43">
        <v>0.05</v>
      </c>
      <c r="D74" s="45">
        <f>C74*$C$21</f>
        <v>120</v>
      </c>
      <c r="E74" s="59">
        <f t="shared" ca="1" si="9"/>
        <v>0.4</v>
      </c>
      <c r="F74" s="56">
        <f t="shared" ca="1" si="10"/>
        <v>7.3999999999999995</v>
      </c>
      <c r="G74" s="58">
        <f t="shared" ca="1" si="11"/>
        <v>7.8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</row>
  </sheetData>
  <sheetProtection selectLockedCells="1"/>
  <mergeCells count="5">
    <mergeCell ref="N46:T46"/>
    <mergeCell ref="N62:T62"/>
    <mergeCell ref="G46:H46"/>
    <mergeCell ref="G61:I61"/>
    <mergeCell ref="G62:I62"/>
  </mergeCells>
  <conditionalFormatting sqref="K28:L37">
    <cfRule type="containsText" dxfId="2" priority="1" operator="containsText" text="good">
      <formula>NOT(ISERROR(SEARCH("good",K28)))</formula>
    </cfRule>
    <cfRule type="containsText" dxfId="1" priority="2" operator="containsText" text="High">
      <formula>NOT(ISERROR(SEARCH("High",K28)))</formula>
    </cfRule>
    <cfRule type="containsText" dxfId="0" priority="3" operator="containsText" text="low">
      <formula>NOT(ISERROR(SEARCH("low",K28)))</formula>
    </cfRule>
  </conditionalFormatting>
  <pageMargins left="0.7" right="0.7" top="0.75" bottom="0.75" header="0.3" footer="0.3"/>
  <pageSetup orientation="portrait" r:id="rId1"/>
  <headerFooter alignWithMargins="0">
    <oddHeader>&amp;C&amp;G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A641-1890-48FD-A4D5-462E06444EDE}">
  <dimension ref="E3:F7"/>
  <sheetViews>
    <sheetView workbookViewId="0">
      <selection activeCell="E6" sqref="E6"/>
    </sheetView>
  </sheetViews>
  <sheetFormatPr defaultRowHeight="15" x14ac:dyDescent="0.25"/>
  <sheetData>
    <row r="3" spans="5:6" x14ac:dyDescent="0.25">
      <c r="E3" s="21">
        <v>1</v>
      </c>
      <c r="F3" t="s">
        <v>31</v>
      </c>
    </row>
    <row r="4" spans="5:6" x14ac:dyDescent="0.25">
      <c r="E4" s="21">
        <v>0.8</v>
      </c>
      <c r="F4" t="s">
        <v>32</v>
      </c>
    </row>
    <row r="5" spans="5:6" x14ac:dyDescent="0.25">
      <c r="E5" s="21">
        <v>0.6</v>
      </c>
      <c r="F5" t="s">
        <v>33</v>
      </c>
    </row>
    <row r="6" spans="5:6" x14ac:dyDescent="0.25">
      <c r="E6" s="23">
        <f>E5-40%</f>
        <v>0.19999999999999996</v>
      </c>
      <c r="F6" t="s">
        <v>34</v>
      </c>
    </row>
    <row r="7" spans="5:6" x14ac:dyDescent="0.25">
      <c r="E7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Planner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2022-03-21T09:06:31Z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